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93F7E1C6-E299-4F6C-AC84-65FFE198022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ble 1 Cap Impt by Type" sheetId="1" r:id="rId1"/>
    <sheet name="Tab3 Import by countryoforigin" sheetId="11" r:id="rId2"/>
    <sheet name="Table 2 Cap Import by Sector" sheetId="2" r:id="rId3"/>
    <sheet name="Tab 4 cap import by destination" sheetId="6" r:id="rId4"/>
    <sheet name="Tab 5 Cap import by Bank" sheetId="7" r:id="rId5"/>
    <sheet name="Table 4 Cap import by Banks" sheetId="4" state="hidden" r:id="rId6"/>
  </sheets>
  <externalReferences>
    <externalReference r:id="rId7"/>
    <externalReference r:id="rId8"/>
    <externalReference r:id="rId9"/>
  </externalReferences>
  <definedNames>
    <definedName name="__RED3">"Check Box 8"</definedName>
    <definedName name="_RED3">"Check Box 8"</definedName>
    <definedName name="AMPO5">"Gráfico 8"</definedName>
    <definedName name="PIN" hidden="1">{"red33",#N/A,FALSE,"Sheet1"}</definedName>
    <definedName name="TableName">"Dummy"</definedName>
    <definedName name="tableVI" hidden="1">{"red33",#N/A,FALSE,"Sheet1"}</definedName>
    <definedName name="wrn.red97." hidden="1">{"red33",#N/A,FALSE,"Sheet1"}</definedName>
    <definedName name="wrn.st1." hidden="1">{"ST1",#N/A,FALSE,"SOURCE"}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7" i="2" l="1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6" i="2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4" i="7"/>
  <c r="L5" i="7"/>
  <c r="L6" i="7"/>
  <c r="L7" i="7"/>
  <c r="L8" i="7"/>
  <c r="L9" i="7"/>
  <c r="L10" i="7"/>
  <c r="L11" i="7"/>
  <c r="L12" i="7"/>
  <c r="L13" i="7"/>
  <c r="L14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" i="7"/>
  <c r="F117" i="11"/>
  <c r="E117" i="11"/>
  <c r="D117" i="11"/>
  <c r="C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8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5" i="11"/>
  <c r="G4" i="11"/>
  <c r="H3" i="11"/>
  <c r="L3" i="11" s="1"/>
  <c r="G3" i="11"/>
  <c r="G117" i="11" l="1"/>
  <c r="AR6" i="1"/>
  <c r="AR9" i="1"/>
  <c r="AR11" i="1"/>
  <c r="AR14" i="1"/>
  <c r="AR16" i="1"/>
  <c r="AQ9" i="1"/>
  <c r="AQ10" i="1"/>
  <c r="AQ11" i="1"/>
  <c r="AQ13" i="1"/>
  <c r="AQ14" i="1"/>
  <c r="AQ16" i="1"/>
  <c r="AQ6" i="1"/>
  <c r="AM12" i="1" l="1"/>
  <c r="AN12" i="1"/>
  <c r="AO12" i="1"/>
  <c r="AP12" i="1"/>
  <c r="AL12" i="1"/>
  <c r="AM8" i="1"/>
  <c r="AN8" i="1"/>
  <c r="AO8" i="1"/>
  <c r="AP8" i="1"/>
  <c r="AL8" i="1"/>
  <c r="AP5" i="1"/>
  <c r="AM5" i="1"/>
  <c r="AN5" i="1"/>
  <c r="AO5" i="1"/>
  <c r="AL5" i="1"/>
  <c r="AN17" i="1" l="1"/>
  <c r="AO17" i="1"/>
  <c r="AQ8" i="1"/>
  <c r="AR8" i="1"/>
  <c r="AL17" i="1"/>
  <c r="AR12" i="1"/>
  <c r="AQ12" i="1"/>
  <c r="AM17" i="1"/>
  <c r="AR5" i="1"/>
  <c r="AQ5" i="1"/>
  <c r="AP17" i="1"/>
  <c r="I31" i="7"/>
  <c r="I40" i="6"/>
  <c r="AK12" i="1"/>
  <c r="AK8" i="1"/>
  <c r="AK5" i="1"/>
  <c r="AK6" i="2"/>
  <c r="AK16" i="2"/>
  <c r="AK17" i="1" l="1"/>
  <c r="AR17" i="1"/>
  <c r="AQ17" i="1"/>
  <c r="AK27" i="2"/>
  <c r="H40" i="6"/>
  <c r="AJ6" i="2"/>
  <c r="AJ12" i="1"/>
  <c r="AJ8" i="1"/>
  <c r="AJ5" i="1"/>
  <c r="AJ17" i="1" l="1"/>
  <c r="AJ27" i="2"/>
  <c r="D31" i="7" l="1"/>
  <c r="E31" i="7"/>
  <c r="C31" i="7"/>
  <c r="E40" i="6"/>
  <c r="D40" i="6"/>
  <c r="C40" i="6"/>
  <c r="AE27" i="2"/>
  <c r="AF27" i="2"/>
  <c r="AG27" i="2"/>
  <c r="AH6" i="2"/>
  <c r="AI6" i="2" s="1"/>
  <c r="G8" i="7" l="1"/>
  <c r="G9" i="7"/>
  <c r="G21" i="7"/>
  <c r="G22" i="7"/>
  <c r="G23" i="7"/>
  <c r="G24" i="7"/>
  <c r="G30" i="7"/>
  <c r="G29" i="7"/>
  <c r="F25" i="7"/>
  <c r="G25" i="7" s="1"/>
  <c r="G7" i="7"/>
  <c r="F6" i="7"/>
  <c r="G6" i="7" s="1"/>
  <c r="F5" i="7"/>
  <c r="G5" i="7" s="1"/>
  <c r="G4" i="7"/>
  <c r="G10" i="7" l="1"/>
  <c r="G11" i="7"/>
  <c r="G12" i="7"/>
  <c r="G14" i="7"/>
  <c r="G16" i="7"/>
  <c r="G17" i="7"/>
  <c r="G26" i="7"/>
  <c r="G28" i="7"/>
  <c r="G27" i="7"/>
  <c r="G15" i="7"/>
  <c r="H15" i="7" s="1"/>
  <c r="G20" i="7"/>
  <c r="G19" i="7"/>
  <c r="G3" i="7"/>
  <c r="F33" i="6" a="1"/>
  <c r="F32" i="6"/>
  <c r="G32" i="6" s="1"/>
  <c r="F31" i="6"/>
  <c r="G31" i="6" s="1"/>
  <c r="F30" i="6"/>
  <c r="G30" i="6" s="1"/>
  <c r="F28" i="6" a="1"/>
  <c r="F27" i="6"/>
  <c r="G27" i="6" s="1"/>
  <c r="F23" i="6" a="1"/>
  <c r="F21" i="6" a="1"/>
  <c r="F18" i="6" a="1"/>
  <c r="F17" i="6"/>
  <c r="G17" i="6" s="1"/>
  <c r="F13" i="6" a="1"/>
  <c r="F11" i="6" a="1"/>
  <c r="F10" i="6"/>
  <c r="G10" i="6" s="1"/>
  <c r="F5" i="6" a="1"/>
  <c r="F4" i="6"/>
  <c r="G4" i="6" s="1"/>
  <c r="F3" i="6"/>
  <c r="AH26" i="2"/>
  <c r="AI26" i="2" s="1"/>
  <c r="AH24" i="2" a="1"/>
  <c r="AH23" i="2"/>
  <c r="AI23" i="2" s="1"/>
  <c r="AH22" i="2"/>
  <c r="AI22" i="2" s="1"/>
  <c r="AH20" i="2" a="1"/>
  <c r="AH18" i="2" a="1"/>
  <c r="AH17" i="2"/>
  <c r="AI17" i="2" s="1"/>
  <c r="AH16" i="2"/>
  <c r="AI16" i="2" s="1"/>
  <c r="AH15" i="2"/>
  <c r="AI15" i="2" s="1"/>
  <c r="AH13" i="2" a="1"/>
  <c r="AH11" i="2" a="1"/>
  <c r="AI10" i="2"/>
  <c r="AI9" i="2"/>
  <c r="AH8" i="2"/>
  <c r="AI8" i="2" s="1"/>
  <c r="AH7" i="2"/>
  <c r="AI6" i="1"/>
  <c r="AI7" i="1"/>
  <c r="AI9" i="1"/>
  <c r="AI10" i="1"/>
  <c r="AI11" i="1"/>
  <c r="AI13" i="1"/>
  <c r="AI14" i="1"/>
  <c r="AI15" i="1"/>
  <c r="AI16" i="1"/>
  <c r="AH12" i="1"/>
  <c r="AH8" i="1"/>
  <c r="AH5" i="1"/>
  <c r="H31" i="7" l="1"/>
  <c r="L31" i="7" s="1"/>
  <c r="L15" i="7"/>
  <c r="AH17" i="1"/>
  <c r="AI7" i="2"/>
  <c r="G18" i="7"/>
  <c r="F31" i="7"/>
  <c r="G31" i="7" s="1"/>
  <c r="AH11" i="2"/>
  <c r="AI11" i="2" s="1"/>
  <c r="G3" i="6"/>
  <c r="F11" i="6"/>
  <c r="G11" i="6" s="1"/>
  <c r="F21" i="6"/>
  <c r="G21" i="6" s="1"/>
  <c r="AH13" i="2"/>
  <c r="AI13" i="2" s="1"/>
  <c r="AH18" i="2"/>
  <c r="AI18" i="2" s="1"/>
  <c r="AH24" i="2"/>
  <c r="AI24" i="2" s="1"/>
  <c r="F13" i="6"/>
  <c r="G13" i="6" s="1"/>
  <c r="F23" i="6"/>
  <c r="G23" i="6" s="1"/>
  <c r="AH20" i="2"/>
  <c r="AI20" i="2" s="1"/>
  <c r="F5" i="6"/>
  <c r="G5" i="6" s="1"/>
  <c r="F18" i="6"/>
  <c r="G18" i="6" s="1"/>
  <c r="F28" i="6"/>
  <c r="G28" i="6" s="1"/>
  <c r="F33" i="6"/>
  <c r="G33" i="6" s="1"/>
  <c r="AG12" i="1" l="1"/>
  <c r="AG8" i="1"/>
  <c r="AG5" i="1"/>
  <c r="AG17" i="1" l="1"/>
  <c r="AF12" i="1" l="1"/>
  <c r="AE12" i="1"/>
  <c r="AF8" i="1"/>
  <c r="AE8" i="1"/>
  <c r="AF5" i="1"/>
  <c r="AE5" i="1"/>
  <c r="AF17" i="1" l="1"/>
  <c r="AI5" i="1"/>
  <c r="AE17" i="1"/>
  <c r="AI8" i="1"/>
  <c r="AI12" i="1"/>
  <c r="AI17" i="1" l="1"/>
  <c r="AA6" i="2"/>
  <c r="AD6" i="2" s="1"/>
  <c r="AD7" i="2"/>
  <c r="AD8" i="2"/>
  <c r="AD9" i="2"/>
  <c r="AD10" i="2"/>
  <c r="AD11" i="2"/>
  <c r="AD12" i="2"/>
  <c r="AD13" i="2"/>
  <c r="AD14" i="2"/>
  <c r="AD15" i="2"/>
  <c r="AD17" i="2"/>
  <c r="AD18" i="2"/>
  <c r="AD19" i="2"/>
  <c r="AD20" i="2"/>
  <c r="AD21" i="2"/>
  <c r="AD16" i="2"/>
  <c r="AD23" i="2"/>
  <c r="AD22" i="2"/>
  <c r="AD24" i="2"/>
  <c r="AD25" i="2"/>
  <c r="AD26" i="2"/>
  <c r="AC27" i="2"/>
  <c r="AD6" i="1"/>
  <c r="AD7" i="1"/>
  <c r="AD9" i="1"/>
  <c r="AD10" i="1"/>
  <c r="AD11" i="1"/>
  <c r="AD13" i="1"/>
  <c r="AD14" i="1"/>
  <c r="AD15" i="1"/>
  <c r="AD16" i="1"/>
  <c r="AC12" i="1"/>
  <c r="AC8" i="1"/>
  <c r="AC5" i="1"/>
  <c r="AC17" i="1" l="1"/>
  <c r="AD27" i="2"/>
  <c r="AB27" i="2" l="1"/>
  <c r="AA27" i="2"/>
  <c r="AB12" i="1"/>
  <c r="AB8" i="1"/>
  <c r="AB5" i="1"/>
  <c r="AB17" i="1" l="1"/>
  <c r="Y7" i="2"/>
  <c r="Y8" i="2"/>
  <c r="Y9" i="2"/>
  <c r="Y10" i="2"/>
  <c r="Y11" i="2"/>
  <c r="Y12" i="2"/>
  <c r="Y13" i="2"/>
  <c r="Y14" i="2"/>
  <c r="Y15" i="2"/>
  <c r="Y17" i="2"/>
  <c r="Y18" i="2"/>
  <c r="Y19" i="2"/>
  <c r="Y20" i="2"/>
  <c r="Y21" i="2"/>
  <c r="Y16" i="2"/>
  <c r="Y23" i="2"/>
  <c r="Y22" i="2"/>
  <c r="Y24" i="2"/>
  <c r="Y25" i="2"/>
  <c r="Y26" i="2"/>
  <c r="Y6" i="2"/>
  <c r="AA12" i="1" l="1"/>
  <c r="AA8" i="1"/>
  <c r="AA5" i="1"/>
  <c r="AA17" i="1" l="1"/>
  <c r="Z27" i="2"/>
  <c r="Z12" i="1"/>
  <c r="Z8" i="1"/>
  <c r="AD8" i="1" s="1"/>
  <c r="Z5" i="1"/>
  <c r="AD5" i="1" l="1"/>
  <c r="AA3" i="1"/>
  <c r="Z17" i="1"/>
  <c r="AD17" i="1" s="1"/>
  <c r="AD12" i="1"/>
  <c r="C31" i="4"/>
  <c r="D31" i="4"/>
  <c r="E31" i="4"/>
  <c r="K28" i="4"/>
  <c r="K29" i="4"/>
  <c r="K30" i="4"/>
  <c r="H31" i="4"/>
  <c r="I31" i="4"/>
  <c r="J31" i="4"/>
  <c r="P21" i="4"/>
  <c r="P30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5" i="4"/>
  <c r="W27" i="2"/>
  <c r="X27" i="2"/>
  <c r="Y16" i="1"/>
  <c r="Y15" i="1"/>
  <c r="Y14" i="1"/>
  <c r="Y13" i="1"/>
  <c r="Y11" i="1"/>
  <c r="Y10" i="1"/>
  <c r="Y9" i="1"/>
  <c r="Y7" i="1"/>
  <c r="Y6" i="1"/>
  <c r="X12" i="1"/>
  <c r="X8" i="1"/>
  <c r="X5" i="1"/>
  <c r="W28" i="4" l="1"/>
  <c r="F31" i="4"/>
  <c r="G28" i="4" s="1"/>
  <c r="G29" i="4"/>
  <c r="G5" i="4"/>
  <c r="G31" i="4"/>
  <c r="U31" i="4"/>
  <c r="V23" i="4" s="1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W29" i="4" l="1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W5" i="4" l="1"/>
  <c r="P31" i="4"/>
  <c r="Q11" i="4" s="1"/>
  <c r="W12" i="1"/>
  <c r="W8" i="1"/>
  <c r="W5" i="1"/>
  <c r="Q5" i="4" l="1"/>
  <c r="Q7" i="4"/>
  <c r="Q9" i="4"/>
  <c r="Q12" i="4"/>
  <c r="Q13" i="4"/>
  <c r="Q8" i="4"/>
  <c r="Q10" i="4"/>
  <c r="Y12" i="1"/>
  <c r="Y5" i="1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U27" i="2"/>
  <c r="V27" i="2"/>
  <c r="Y27" i="2" l="1"/>
  <c r="K31" i="4"/>
  <c r="L19" i="4" s="1"/>
  <c r="V17" i="1"/>
  <c r="Y17" i="1" s="1"/>
  <c r="L10" i="4" l="1"/>
  <c r="L27" i="4"/>
  <c r="L18" i="4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F30" i="4"/>
  <c r="T7" i="2"/>
  <c r="T8" i="2"/>
  <c r="T9" i="2"/>
  <c r="T10" i="2"/>
  <c r="T11" i="2"/>
  <c r="T12" i="2"/>
  <c r="T13" i="2"/>
  <c r="T14" i="2"/>
  <c r="T15" i="2"/>
  <c r="T17" i="2"/>
  <c r="T18" i="2"/>
  <c r="T19" i="2"/>
  <c r="T20" i="2"/>
  <c r="T21" i="2"/>
  <c r="T16" i="2"/>
  <c r="T23" i="2"/>
  <c r="T22" i="2"/>
  <c r="T24" i="2"/>
  <c r="T25" i="2"/>
  <c r="T26" i="2"/>
  <c r="T27" i="2"/>
  <c r="T6" i="2"/>
  <c r="M7" i="2"/>
  <c r="M8" i="2"/>
  <c r="M9" i="2"/>
  <c r="M10" i="2"/>
  <c r="M11" i="2"/>
  <c r="M12" i="2"/>
  <c r="M13" i="2"/>
  <c r="M14" i="2"/>
  <c r="M15" i="2"/>
  <c r="M17" i="2"/>
  <c r="M18" i="2"/>
  <c r="M19" i="2"/>
  <c r="M20" i="2"/>
  <c r="M21" i="2"/>
  <c r="M16" i="2"/>
  <c r="M23" i="2"/>
  <c r="M22" i="2"/>
  <c r="M24" i="2"/>
  <c r="M25" i="2"/>
  <c r="M26" i="2"/>
  <c r="M27" i="2"/>
  <c r="M6" i="2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16" i="2"/>
  <c r="H23" i="2"/>
  <c r="H22" i="2"/>
  <c r="H24" i="2"/>
  <c r="H25" i="2"/>
  <c r="H26" i="2"/>
  <c r="H27" i="2"/>
  <c r="H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G30" i="4" l="1"/>
  <c r="W30" i="4"/>
  <c r="X30" i="4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29" i="6"/>
  <c r="G29" i="6" s="1"/>
  <c r="F26" i="6"/>
  <c r="G26" i="6" s="1"/>
  <c r="F25" i="6"/>
  <c r="G25" i="6" s="1"/>
  <c r="F24" i="6"/>
  <c r="G24" i="6" s="1"/>
  <c r="F22" i="6"/>
  <c r="G22" i="6" s="1"/>
  <c r="F20" i="6"/>
  <c r="G20" i="6" s="1"/>
  <c r="F19" i="6"/>
  <c r="G19" i="6" s="1"/>
  <c r="F16" i="6"/>
  <c r="G16" i="6" s="1"/>
  <c r="F15" i="6"/>
  <c r="G15" i="6" s="1"/>
  <c r="F14" i="6"/>
  <c r="G14" i="6" s="1"/>
  <c r="F12" i="6"/>
  <c r="G12" i="6" s="1"/>
  <c r="F9" i="6"/>
  <c r="G9" i="6" s="1"/>
  <c r="F8" i="6"/>
  <c r="G8" i="6" s="1"/>
  <c r="F7" i="6"/>
  <c r="G7" i="6" s="1"/>
  <c r="F6" i="6"/>
  <c r="AH25" i="2"/>
  <c r="AI25" i="2" s="1"/>
  <c r="AH21" i="2"/>
  <c r="AI21" i="2" s="1"/>
  <c r="AH19" i="2"/>
  <c r="AI19" i="2" s="1"/>
  <c r="AH14" i="2"/>
  <c r="AI14" i="2" s="1"/>
  <c r="AH12" i="2"/>
  <c r="G6" i="6" l="1"/>
  <c r="F40" i="6"/>
  <c r="G40" i="6" s="1"/>
  <c r="AI12" i="2"/>
  <c r="AH27" i="2"/>
  <c r="AI27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<sst xmlns="http://schemas.openxmlformats.org/spreadsheetml/2006/main" count="522" uniqueCount="294">
  <si>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</si>
  <si>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</si>
  <si>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</si>
  <si>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</si>
  <si>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</si>
  <si>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</si>
  <si>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</si>
  <si>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</si>
  <si>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</si>
  <si>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</si>
  <si>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</si>
  <si>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</si>
  <si>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</si>
  <si>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</si>
  <si>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</si>
  <si>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</si>
  <si>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</si>
  <si>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</si>
  <si>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</si>
  <si>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</si>
  <si>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</si>
  <si>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</si>
  <si>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</si>
  <si>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</si>
  <si>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</si>
  <si>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</si>
  <si>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</si>
  <si>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</si>
  <si>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</si>
  <si>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</si>
  <si>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</si>
  <si>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</si>
  <si>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</si>
  <si>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</si>
  <si>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</si>
  <si>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</si>
  <si>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</si>
  <si>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</si>
  <si>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</si>
  <si>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</si>
  <si>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</si>
  <si>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</si>
  <si>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</si>
  <si>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NIGER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</si>
  <si>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</si>
  <si>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</si>
  <si>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</si>
  <si>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</si>
  <si>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</si>
  <si>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</si>
  <si>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</si>
  <si>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</si>
  <si>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</si>
  <si>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</si>
  <si>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</si>
  <si>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</si>
  <si>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</si>
  <si>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</si>
  <si>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</si>
  <si>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</si>
  <si>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</si>
  <si>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</si>
  <si>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</si>
  <si>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</si>
  <si>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</si>
  <si>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</si>
  <si>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</si>
  <si>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</si>
  <si>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</si>
  <si>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</si>
  <si>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</si>
  <si>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</si>
  <si>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</si>
  <si>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</si>
  <si>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</si>
  <si>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April</t>
  </si>
  <si>
    <t>May</t>
  </si>
  <si>
    <t>June</t>
  </si>
  <si>
    <t>TABLE 2: Capital Importation by Sector/Nature of Business ($ million)</t>
  </si>
  <si>
    <t>Share of Q1 2017 Total</t>
  </si>
  <si>
    <t>Total Q2 2017</t>
  </si>
  <si>
    <t>Share of Q2 2017 Total</t>
  </si>
  <si>
    <t>July</t>
  </si>
  <si>
    <t>August</t>
  </si>
  <si>
    <t>September</t>
  </si>
  <si>
    <t>Total Q3 2017</t>
  </si>
  <si>
    <t>Total 2017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</si>
  <si>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</si>
  <si>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</si>
  <si>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</si>
  <si>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</si>
  <si>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</si>
  <si>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</si>
  <si>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</si>
  <si>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</si>
  <si>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</si>
  <si>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</si>
  <si>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</si>
  <si>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t xml:space="preserve">Q1 </t>
  </si>
  <si>
    <t>Afghanistan</t>
  </si>
  <si>
    <t>Anguilla</t>
  </si>
  <si>
    <t>Australia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</si>
  <si>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</si>
  <si>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</si>
  <si>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</si>
  <si>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</si>
  <si>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</si>
  <si>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</si>
  <si>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</si>
  <si>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</si>
  <si>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</si>
  <si>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</si>
  <si>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</si>
  <si>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</si>
  <si>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</si>
  <si>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</si>
  <si>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</si>
  <si>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Congo</t>
  </si>
  <si>
    <t>Cote d'Ivoire</t>
  </si>
  <si>
    <t>Cyprus</t>
  </si>
  <si>
    <t>Czech Republic</t>
  </si>
  <si>
    <t>Denmark</t>
  </si>
  <si>
    <t>Djibouti</t>
  </si>
  <si>
    <t>Egypt</t>
  </si>
  <si>
    <t>Finland</t>
  </si>
  <si>
    <t>France</t>
  </si>
  <si>
    <t>Gambia</t>
  </si>
  <si>
    <t>Gabon</t>
  </si>
  <si>
    <t>Germany</t>
  </si>
  <si>
    <t>Gibraltar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</si>
  <si>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</si>
  <si>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</si>
  <si>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</si>
  <si>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</si>
  <si>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</si>
  <si>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</si>
  <si>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</si>
  <si>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</si>
  <si>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</si>
  <si>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</si>
  <si>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</si>
  <si>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</si>
  <si>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</si>
  <si>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</si>
  <si>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</si>
  <si>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</si>
  <si>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</si>
  <si>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</si>
  <si>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</si>
  <si>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</si>
  <si>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</si>
  <si>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</si>
  <si>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</si>
  <si>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</si>
  <si>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</si>
  <si>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Mozambique</t>
  </si>
  <si>
    <t>Netherlands</t>
  </si>
  <si>
    <t>Netherlands Antilles</t>
  </si>
  <si>
    <t>New Zealand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</si>
  <si>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</si>
  <si>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</si>
  <si>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</si>
  <si>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</si>
  <si>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</si>
  <si>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</si>
  <si>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</si>
  <si>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</si>
  <si>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</si>
  <si>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</si>
  <si>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</si>
  <si>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</si>
  <si>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</si>
  <si>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</si>
  <si>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</si>
  <si>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</si>
  <si>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</si>
  <si>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</si>
  <si>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</si>
  <si>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</si>
  <si>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</si>
  <si>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</si>
  <si>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</si>
  <si>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</si>
  <si>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</si>
  <si>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</si>
  <si>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</si>
  <si>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</si>
  <si>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Vietnam</t>
  </si>
  <si>
    <t>Virgin Islands</t>
  </si>
  <si>
    <t>Zambia</t>
  </si>
  <si>
    <t>qtr on qtr</t>
  </si>
  <si>
    <t>growth %</t>
  </si>
  <si>
    <t>yr on yr</t>
  </si>
  <si>
    <t>Total 2018</t>
  </si>
  <si>
    <t>Bouvet Island</t>
  </si>
  <si>
    <t>Kuwait</t>
  </si>
  <si>
    <t>Mexico</t>
  </si>
  <si>
    <t>Romania</t>
  </si>
  <si>
    <t>Q1 2019</t>
  </si>
  <si>
    <t>Q2 2019</t>
  </si>
  <si>
    <t>S/N0</t>
  </si>
  <si>
    <t>COUNTRY OF ORIGIN</t>
  </si>
  <si>
    <t>Andorra</t>
  </si>
  <si>
    <t>Indonesia</t>
  </si>
  <si>
    <t>Jamaica</t>
  </si>
  <si>
    <t>Nigeria</t>
  </si>
  <si>
    <t>Sierra Leone</t>
  </si>
  <si>
    <t>LOCATION OF INVESTMENT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</si>
  <si>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</si>
  <si>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</si>
  <si>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</si>
  <si>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</si>
  <si>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</si>
  <si>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</si>
  <si>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</si>
  <si>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</si>
  <si>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</si>
  <si>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</si>
  <si>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</si>
  <si>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</si>
  <si>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</si>
  <si>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</si>
  <si>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</si>
  <si>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</si>
  <si>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</si>
  <si>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</si>
  <si>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</si>
  <si>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</si>
  <si>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</si>
  <si>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</si>
  <si>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</si>
  <si>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</si>
  <si>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</si>
  <si>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</si>
  <si>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</si>
  <si>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</si>
  <si>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</si>
  <si>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</si>
  <si>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</si>
  <si>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</si>
  <si>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</si>
  <si>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</si>
  <si>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</si>
  <si>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</si>
  <si>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Capital Importation by Destination (US$)  (2019)</t>
  </si>
  <si>
    <t>Q3 2019</t>
  </si>
  <si>
    <t>Niger</t>
  </si>
  <si>
    <t>Philippines</t>
  </si>
  <si>
    <t>Taiwan, Province of China</t>
  </si>
  <si>
    <t>NOVA MERCHANT BANK LTD</t>
  </si>
  <si>
    <t>Total 2019</t>
  </si>
  <si>
    <t>Q4 2019</t>
  </si>
  <si>
    <t>Capital Importation by Banks (US$) (2019)</t>
  </si>
  <si>
    <t>Georgia</t>
  </si>
  <si>
    <t>Malawi</t>
  </si>
  <si>
    <t>Q1 2020</t>
  </si>
  <si>
    <t>Q2 2020</t>
  </si>
  <si>
    <t>Macau</t>
  </si>
  <si>
    <t>Pakistan</t>
  </si>
  <si>
    <t>q4</t>
  </si>
  <si>
    <t>Antigua and Barbuda</t>
  </si>
  <si>
    <t>Colombia</t>
  </si>
  <si>
    <t>Iran, Islamic Republic</t>
  </si>
  <si>
    <t>Oman</t>
  </si>
  <si>
    <t>Somalia</t>
  </si>
  <si>
    <t>Austria</t>
  </si>
  <si>
    <t>Sudan</t>
  </si>
  <si>
    <t>Q3 2020</t>
  </si>
  <si>
    <t>Q4 2020</t>
  </si>
  <si>
    <t>Q1 2021</t>
  </si>
  <si>
    <t>Q2 2021</t>
  </si>
  <si>
    <t>Q3 2021</t>
  </si>
  <si>
    <t>Total 2020</t>
  </si>
  <si>
    <t>(qtr 2 2021 on qtr 3 2021)</t>
  </si>
  <si>
    <t>(Q3 2021 on Q3 2021)</t>
  </si>
  <si>
    <t xml:space="preserve">Q2 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</si>
  <si>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2013-2021 Q3</t>
    </r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</si>
  <si>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</si>
  <si>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</si>
  <si>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</si>
  <si>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</si>
  <si>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</si>
  <si>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</si>
  <si>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</si>
  <si>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</si>
  <si>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</si>
  <si>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</si>
  <si>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</si>
  <si>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Capital Importation by Country (US$ million)  (2020) (Provisional)</t>
  </si>
  <si>
    <t>Globus Bank</t>
  </si>
  <si>
    <t xml:space="preserve">Q3 </t>
  </si>
  <si>
    <t xml:space="preserve">Q4 </t>
  </si>
  <si>
    <t>share of Q3 2021 (%)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</si>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</sst>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£&quot;#,##0.00;[Red]\-&quot;£&quot;#,##0.00"/>
    <numFmt numFmtId="166" formatCode="0.0_)"/>
    <numFmt numFmtId="167" formatCode="#,##0.0_);\(#,##0.0\)"/>
    <numFmt numFmtId="168" formatCode="0.000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name val="Corbel"/>
      <family val="2"/>
    </font>
    <font>
      <b/>
      <sz val="8"/>
      <color theme="1"/>
      <name val="Corbel"/>
      <family val="2"/>
    </font>
    <font>
      <sz val="8"/>
      <color theme="1"/>
      <name val="Corbel"/>
      <family val="2"/>
    </font>
    <font>
      <sz val="8"/>
      <name val="Corbe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Trebuchet MS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0"/>
      <color theme="1"/>
      <name val="Corbe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i/>
      <sz val="10"/>
      <color rgb="FF000000"/>
      <name val="Corbel"/>
      <family val="2"/>
    </font>
    <font>
      <sz val="10"/>
      <color theme="1"/>
      <name val="Corbel"/>
      <family val="2"/>
    </font>
    <font>
      <sz val="16"/>
      <color theme="1"/>
      <name val="Calibri"/>
      <family val="2"/>
      <scheme val="minor"/>
    </font>
    <font>
      <b/>
      <sz val="16"/>
      <name val="Trebuchet MS"/>
      <family val="2"/>
    </font>
    <font>
      <b/>
      <sz val="10"/>
      <name val="Corbel"/>
      <family val="2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theme="7"/>
      </patternFill>
    </fill>
    <fill>
      <patternFill patternType="solid">
        <fgColor rgb="FFFFFF00"/>
        <bgColor rgb="FFDEEAF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3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166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4" fillId="24" borderId="20" applyNumberFormat="0" applyAlignment="0" applyProtection="0"/>
    <xf numFmtId="0" fontId="24" fillId="24" borderId="20" applyNumberFormat="0" applyAlignment="0" applyProtection="0"/>
    <xf numFmtId="0" fontId="25" fillId="25" borderId="21" applyNumberFormat="0" applyAlignment="0" applyProtection="0"/>
    <xf numFmtId="0" fontId="25" fillId="25" borderId="2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1" borderId="20" applyNumberFormat="0" applyAlignment="0" applyProtection="0"/>
    <xf numFmtId="0" fontId="31" fillId="11" borderId="20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" fillId="0" borderId="0"/>
    <xf numFmtId="0" fontId="4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168" fontId="16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8" fillId="27" borderId="26" applyNumberFormat="0" applyFont="0" applyAlignment="0" applyProtection="0"/>
    <xf numFmtId="0" fontId="8" fillId="27" borderId="26" applyNumberFormat="0" applyFont="0" applyAlignment="0" applyProtection="0"/>
    <xf numFmtId="0" fontId="8" fillId="27" borderId="26" applyNumberFormat="0" applyFont="0" applyAlignment="0" applyProtection="0"/>
    <xf numFmtId="0" fontId="35" fillId="24" borderId="27" applyNumberFormat="0" applyAlignment="0" applyProtection="0"/>
    <xf numFmtId="0" fontId="35" fillId="24" borderId="2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7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7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</cellStyleXfs>
  <cellXfs count="34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0" fillId="0" borderId="4" xfId="2" applyFont="1" applyFill="1" applyBorder="1"/>
    <xf numFmtId="0" fontId="2" fillId="0" borderId="0" xfId="0" applyFont="1"/>
    <xf numFmtId="0" fontId="9" fillId="0" borderId="0" xfId="2" applyFont="1" applyFill="1" applyAlignment="1">
      <alignment horizontal="left"/>
    </xf>
    <xf numFmtId="0" fontId="10" fillId="0" borderId="0" xfId="2" applyFont="1" applyFill="1"/>
    <xf numFmtId="0" fontId="10" fillId="2" borderId="0" xfId="2" applyFont="1" applyFill="1"/>
    <xf numFmtId="0" fontId="10" fillId="0" borderId="0" xfId="0" applyFont="1"/>
    <xf numFmtId="0" fontId="12" fillId="0" borderId="8" xfId="2" applyFont="1" applyFill="1" applyBorder="1" applyAlignment="1">
      <alignment horizontal="center"/>
    </xf>
    <xf numFmtId="0" fontId="12" fillId="0" borderId="9" xfId="2" applyFont="1" applyFill="1" applyBorder="1" applyAlignment="1">
      <alignment horizontal="center"/>
    </xf>
    <xf numFmtId="0" fontId="13" fillId="0" borderId="9" xfId="2" applyFont="1" applyFill="1" applyBorder="1"/>
    <xf numFmtId="0" fontId="13" fillId="0" borderId="10" xfId="2" applyFont="1" applyFill="1" applyBorder="1"/>
    <xf numFmtId="0" fontId="14" fillId="2" borderId="0" xfId="4" applyFont="1" applyFill="1" applyBorder="1" applyAlignment="1">
      <alignment horizontal="center" vertical="center" wrapText="1"/>
    </xf>
    <xf numFmtId="0" fontId="10" fillId="0" borderId="1" xfId="2" applyFont="1" applyFill="1" applyBorder="1"/>
    <xf numFmtId="0" fontId="10" fillId="0" borderId="2" xfId="2" applyFont="1" applyFill="1" applyBorder="1"/>
    <xf numFmtId="43" fontId="10" fillId="0" borderId="2" xfId="1" applyFont="1" applyFill="1" applyBorder="1"/>
    <xf numFmtId="43" fontId="10" fillId="0" borderId="3" xfId="1" applyFont="1" applyFill="1" applyBorder="1"/>
    <xf numFmtId="43" fontId="15" fillId="2" borderId="0" xfId="4" applyNumberFormat="1" applyFont="1" applyFill="1" applyBorder="1" applyAlignment="1">
      <alignment horizontal="left" vertical="center" wrapText="1"/>
    </xf>
    <xf numFmtId="0" fontId="10" fillId="0" borderId="4" xfId="2" applyFont="1" applyFill="1" applyBorder="1"/>
    <xf numFmtId="0" fontId="10" fillId="2" borderId="0" xfId="0" applyFont="1" applyFill="1"/>
    <xf numFmtId="0" fontId="2" fillId="0" borderId="0" xfId="2" applyFont="1" applyFill="1" applyBorder="1" applyAlignment="1">
      <alignment horizontal="center" vertical="center"/>
    </xf>
    <xf numFmtId="43" fontId="1" fillId="0" borderId="2" xfId="7" applyFont="1" applyFill="1" applyBorder="1"/>
    <xf numFmtId="43" fontId="1" fillId="0" borderId="3" xfId="7" applyFont="1" applyFill="1" applyBorder="1"/>
    <xf numFmtId="43" fontId="1" fillId="0" borderId="4" xfId="7" applyFont="1" applyFill="1" applyBorder="1"/>
    <xf numFmtId="43" fontId="1" fillId="0" borderId="14" xfId="7" applyFont="1" applyFill="1" applyBorder="1"/>
    <xf numFmtId="0" fontId="17" fillId="0" borderId="0" xfId="0" applyFont="1"/>
    <xf numFmtId="0" fontId="2" fillId="0" borderId="0" xfId="2" applyFont="1" applyFill="1" applyBorder="1" applyAlignment="1">
      <alignment horizontal="center"/>
    </xf>
    <xf numFmtId="0" fontId="10" fillId="0" borderId="16" xfId="2" applyFont="1" applyFill="1" applyBorder="1"/>
    <xf numFmtId="43" fontId="10" fillId="0" borderId="4" xfId="1" applyFont="1" applyFill="1" applyBorder="1"/>
    <xf numFmtId="43" fontId="10" fillId="0" borderId="14" xfId="1" applyFont="1" applyFill="1" applyBorder="1"/>
    <xf numFmtId="43" fontId="1" fillId="0" borderId="15" xfId="7" applyFont="1" applyFill="1" applyBorder="1"/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3" borderId="0" xfId="0" applyFont="1" applyFill="1"/>
    <xf numFmtId="0" fontId="2" fillId="3" borderId="0" xfId="2" applyFont="1" applyFill="1" applyBorder="1" applyAlignment="1">
      <alignment horizontal="center"/>
    </xf>
    <xf numFmtId="43" fontId="10" fillId="3" borderId="0" xfId="0" applyNumberFormat="1" applyFont="1" applyFill="1"/>
    <xf numFmtId="0" fontId="10" fillId="3" borderId="0" xfId="0" applyFont="1" applyFill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18" fillId="0" borderId="17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left" vertical="top"/>
    </xf>
    <xf numFmtId="0" fontId="19" fillId="0" borderId="17" xfId="0" applyFont="1" applyFill="1" applyBorder="1" applyAlignment="1">
      <alignment horizontal="right"/>
    </xf>
    <xf numFmtId="0" fontId="20" fillId="5" borderId="17" xfId="0" applyFont="1" applyFill="1" applyBorder="1" applyAlignment="1">
      <alignment horizontal="right"/>
    </xf>
    <xf numFmtId="0" fontId="20" fillId="0" borderId="17" xfId="0" applyFont="1" applyFill="1" applyBorder="1" applyAlignment="1">
      <alignment horizontal="right"/>
    </xf>
    <xf numFmtId="0" fontId="20" fillId="5" borderId="17" xfId="0" applyFont="1" applyFill="1" applyBorder="1" applyAlignment="1">
      <alignment horizontal="right" vertical="top"/>
    </xf>
    <xf numFmtId="0" fontId="20" fillId="0" borderId="17" xfId="0" applyFont="1" applyFill="1" applyBorder="1" applyAlignment="1">
      <alignment horizontal="right" vertical="top"/>
    </xf>
    <xf numFmtId="0" fontId="20" fillId="5" borderId="17" xfId="0" applyFont="1" applyFill="1" applyBorder="1" applyAlignment="1">
      <alignment horizontal="left" vertical="top"/>
    </xf>
    <xf numFmtId="43" fontId="1" fillId="0" borderId="0" xfId="7" applyFont="1" applyFill="1" applyBorder="1"/>
    <xf numFmtId="4" fontId="18" fillId="0" borderId="17" xfId="0" applyNumberFormat="1" applyFont="1" applyFill="1" applyBorder="1" applyAlignment="1">
      <alignment horizontal="right"/>
    </xf>
    <xf numFmtId="43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39" fillId="0" borderId="0" xfId="0" applyNumberFormat="1" applyFont="1" applyFill="1"/>
    <xf numFmtId="2" fontId="42" fillId="2" borderId="0" xfId="0" applyNumberFormat="1" applyFont="1" applyFill="1" applyAlignment="1">
      <alignment horizontal="center"/>
    </xf>
    <xf numFmtId="43" fontId="39" fillId="2" borderId="7" xfId="1" applyFont="1" applyFill="1" applyBorder="1"/>
    <xf numFmtId="43" fontId="42" fillId="2" borderId="0" xfId="0" applyNumberFormat="1" applyFont="1" applyFill="1"/>
    <xf numFmtId="4" fontId="42" fillId="2" borderId="0" xfId="0" applyNumberFormat="1" applyFont="1" applyFill="1" applyAlignment="1">
      <alignment horizontal="center"/>
    </xf>
    <xf numFmtId="4" fontId="42" fillId="2" borderId="0" xfId="0" applyNumberFormat="1" applyFont="1" applyFill="1"/>
    <xf numFmtId="0" fontId="42" fillId="2" borderId="0" xfId="0" applyFont="1" applyFill="1"/>
    <xf numFmtId="43" fontId="42" fillId="2" borderId="7" xfId="7" applyFont="1" applyFill="1" applyBorder="1"/>
    <xf numFmtId="43" fontId="42" fillId="2" borderId="6" xfId="7" applyFont="1" applyFill="1" applyBorder="1"/>
    <xf numFmtId="0" fontId="39" fillId="0" borderId="0" xfId="0" applyFont="1" applyFill="1"/>
    <xf numFmtId="43" fontId="39" fillId="0" borderId="7" xfId="1" applyFont="1" applyFill="1" applyBorder="1"/>
    <xf numFmtId="43" fontId="39" fillId="0" borderId="6" xfId="1" applyFont="1" applyFill="1" applyBorder="1"/>
    <xf numFmtId="0" fontId="39" fillId="0" borderId="6" xfId="2" applyFont="1" applyFill="1" applyBorder="1"/>
    <xf numFmtId="0" fontId="39" fillId="0" borderId="5" xfId="2" applyFont="1" applyFill="1" applyBorder="1"/>
    <xf numFmtId="4" fontId="10" fillId="0" borderId="0" xfId="0" applyNumberFormat="1" applyFont="1"/>
    <xf numFmtId="0" fontId="0" fillId="0" borderId="0" xfId="0" applyFont="1"/>
    <xf numFmtId="0" fontId="2" fillId="2" borderId="0" xfId="0" applyFont="1" applyFill="1" applyAlignment="1">
      <alignment horizontal="center"/>
    </xf>
    <xf numFmtId="0" fontId="0" fillId="0" borderId="0" xfId="0"/>
    <xf numFmtId="4" fontId="19" fillId="0" borderId="17" xfId="0" applyNumberFormat="1" applyFont="1" applyFill="1" applyBorder="1" applyAlignment="1">
      <alignment horizontal="right"/>
    </xf>
    <xf numFmtId="4" fontId="20" fillId="5" borderId="17" xfId="0" applyNumberFormat="1" applyFont="1" applyFill="1" applyBorder="1" applyAlignment="1">
      <alignment horizontal="right"/>
    </xf>
    <xf numFmtId="4" fontId="20" fillId="0" borderId="17" xfId="0" applyNumberFormat="1" applyFont="1" applyFill="1" applyBorder="1" applyAlignment="1">
      <alignment horizontal="right"/>
    </xf>
    <xf numFmtId="4" fontId="20" fillId="5" borderId="17" xfId="0" applyNumberFormat="1" applyFont="1" applyFill="1" applyBorder="1" applyAlignment="1">
      <alignment horizontal="right" vertical="top"/>
    </xf>
    <xf numFmtId="4" fontId="20" fillId="5" borderId="17" xfId="0" applyNumberFormat="1" applyFont="1" applyFill="1" applyBorder="1" applyAlignment="1">
      <alignment horizontal="left" vertical="top"/>
    </xf>
    <xf numFmtId="4" fontId="20" fillId="0" borderId="17" xfId="0" applyNumberFormat="1" applyFont="1" applyFill="1" applyBorder="1" applyAlignment="1">
      <alignment horizontal="left" vertical="top"/>
    </xf>
    <xf numFmtId="4" fontId="18" fillId="0" borderId="17" xfId="0" applyNumberFormat="1" applyFont="1" applyFill="1" applyBorder="1" applyAlignment="1">
      <alignment horizontal="right" vertical="top"/>
    </xf>
    <xf numFmtId="0" fontId="18" fillId="0" borderId="17" xfId="0" applyFont="1" applyFill="1" applyBorder="1" applyAlignment="1">
      <alignment horizontal="right" vertical="top"/>
    </xf>
    <xf numFmtId="0" fontId="18" fillId="0" borderId="17" xfId="0" applyFont="1" applyFill="1" applyBorder="1" applyAlignment="1"/>
    <xf numFmtId="4" fontId="18" fillId="0" borderId="17" xfId="0" applyNumberFormat="1" applyFont="1" applyFill="1" applyBorder="1" applyAlignment="1">
      <alignment vertical="top"/>
    </xf>
    <xf numFmtId="4" fontId="18" fillId="0" borderId="17" xfId="0" applyNumberFormat="1" applyFont="1" applyFill="1" applyBorder="1" applyAlignment="1"/>
    <xf numFmtId="0" fontId="18" fillId="0" borderId="17" xfId="0" applyFont="1" applyFill="1" applyBorder="1" applyAlignment="1">
      <alignment vertical="top"/>
    </xf>
    <xf numFmtId="43" fontId="42" fillId="2" borderId="0" xfId="0" applyNumberFormat="1" applyFont="1" applyFill="1" applyAlignment="1">
      <alignment horizontal="center"/>
    </xf>
    <xf numFmtId="0" fontId="44" fillId="0" borderId="0" xfId="0" applyFont="1"/>
    <xf numFmtId="0" fontId="45" fillId="2" borderId="0" xfId="0" applyFont="1" applyFill="1"/>
    <xf numFmtId="0" fontId="44" fillId="2" borderId="0" xfId="0" applyFont="1" applyFill="1"/>
    <xf numFmtId="0" fontId="44" fillId="0" borderId="0" xfId="0" applyFont="1" applyFill="1"/>
    <xf numFmtId="0" fontId="44" fillId="0" borderId="0" xfId="0" applyFont="1" applyAlignment="1">
      <alignment horizontal="center"/>
    </xf>
    <xf numFmtId="0" fontId="45" fillId="0" borderId="19" xfId="0" applyFont="1" applyBorder="1"/>
    <xf numFmtId="0" fontId="50" fillId="28" borderId="29" xfId="3" applyFont="1" applyFill="1" applyBorder="1" applyAlignment="1"/>
    <xf numFmtId="0" fontId="51" fillId="2" borderId="2" xfId="2" applyFont="1" applyFill="1" applyBorder="1"/>
    <xf numFmtId="17" fontId="51" fillId="2" borderId="2" xfId="2" applyNumberFormat="1" applyFont="1" applyFill="1" applyBorder="1"/>
    <xf numFmtId="0" fontId="52" fillId="29" borderId="2" xfId="2" applyFont="1" applyFill="1" applyBorder="1"/>
    <xf numFmtId="43" fontId="52" fillId="29" borderId="2" xfId="118" applyFont="1" applyFill="1" applyBorder="1"/>
    <xf numFmtId="43" fontId="52" fillId="29" borderId="2" xfId="97" applyFont="1" applyFill="1" applyBorder="1"/>
    <xf numFmtId="43" fontId="53" fillId="29" borderId="2" xfId="1" applyFont="1" applyFill="1" applyBorder="1"/>
    <xf numFmtId="43" fontId="52" fillId="29" borderId="4" xfId="118" applyFont="1" applyFill="1" applyBorder="1"/>
    <xf numFmtId="43" fontId="52" fillId="29" borderId="4" xfId="97" applyFont="1" applyFill="1" applyBorder="1"/>
    <xf numFmtId="0" fontId="51" fillId="0" borderId="6" xfId="2" applyFont="1" applyBorder="1"/>
    <xf numFmtId="43" fontId="51" fillId="0" borderId="6" xfId="118" applyFont="1" applyBorder="1"/>
    <xf numFmtId="43" fontId="44" fillId="0" borderId="0" xfId="0" applyNumberFormat="1" applyFont="1"/>
    <xf numFmtId="0" fontId="45" fillId="4" borderId="0" xfId="0" applyFont="1" applyFill="1"/>
    <xf numFmtId="0" fontId="2" fillId="4" borderId="0" xfId="0" applyFont="1" applyFill="1"/>
    <xf numFmtId="4" fontId="44" fillId="2" borderId="0" xfId="0" applyNumberFormat="1" applyFont="1" applyFill="1"/>
    <xf numFmtId="43" fontId="56" fillId="0" borderId="0" xfId="0" applyNumberFormat="1" applyFont="1"/>
    <xf numFmtId="2" fontId="44" fillId="0" borderId="0" xfId="0" applyNumberFormat="1" applyFont="1" applyFill="1"/>
    <xf numFmtId="43" fontId="44" fillId="0" borderId="0" xfId="1" applyFont="1"/>
    <xf numFmtId="0" fontId="45" fillId="0" borderId="0" xfId="0" applyFont="1" applyFill="1"/>
    <xf numFmtId="0" fontId="44" fillId="4" borderId="0" xfId="0" applyFont="1" applyFill="1"/>
    <xf numFmtId="0" fontId="54" fillId="4" borderId="0" xfId="0" applyFont="1" applyFill="1" applyAlignment="1">
      <alignment horizontal="center" vertical="center"/>
    </xf>
    <xf numFmtId="43" fontId="0" fillId="0" borderId="0" xfId="1" applyFont="1"/>
    <xf numFmtId="0" fontId="43" fillId="34" borderId="2" xfId="0" applyFont="1" applyFill="1" applyBorder="1" applyAlignment="1">
      <alignment horizontal="center"/>
    </xf>
    <xf numFmtId="0" fontId="64" fillId="31" borderId="2" xfId="0" applyFont="1" applyFill="1" applyBorder="1"/>
    <xf numFmtId="0" fontId="64" fillId="31" borderId="2" xfId="0" applyFont="1" applyFill="1" applyBorder="1" applyAlignment="1">
      <alignment horizontal="left" wrapText="1"/>
    </xf>
    <xf numFmtId="0" fontId="62" fillId="31" borderId="2" xfId="0" applyFont="1" applyFill="1" applyBorder="1"/>
    <xf numFmtId="43" fontId="0" fillId="33" borderId="2" xfId="1" applyFont="1" applyFill="1" applyBorder="1"/>
    <xf numFmtId="43" fontId="39" fillId="33" borderId="2" xfId="1" applyFont="1" applyFill="1" applyBorder="1"/>
    <xf numFmtId="0" fontId="62" fillId="34" borderId="2" xfId="0" applyFont="1" applyFill="1" applyBorder="1"/>
    <xf numFmtId="17" fontId="67" fillId="35" borderId="2" xfId="0" applyNumberFormat="1" applyFont="1" applyFill="1" applyBorder="1" applyAlignment="1">
      <alignment horizontal="center"/>
    </xf>
    <xf numFmtId="43" fontId="68" fillId="33" borderId="2" xfId="1" applyFont="1" applyFill="1" applyBorder="1" applyAlignment="1">
      <alignment horizontal="center"/>
    </xf>
    <xf numFmtId="43" fontId="60" fillId="37" borderId="2" xfId="0" applyNumberFormat="1" applyFont="1" applyFill="1" applyBorder="1" applyAlignment="1"/>
    <xf numFmtId="0" fontId="0" fillId="0" borderId="2" xfId="0" applyBorder="1"/>
    <xf numFmtId="43" fontId="61" fillId="34" borderId="2" xfId="1" applyFont="1" applyFill="1" applyBorder="1" applyAlignment="1">
      <alignment horizontal="center"/>
    </xf>
    <xf numFmtId="0" fontId="70" fillId="2" borderId="2" xfId="0" applyFont="1" applyFill="1" applyBorder="1"/>
    <xf numFmtId="0" fontId="70" fillId="2" borderId="2" xfId="0" applyFont="1" applyFill="1" applyBorder="1" applyAlignment="1">
      <alignment horizontal="center"/>
    </xf>
    <xf numFmtId="164" fontId="70" fillId="2" borderId="2" xfId="0" applyNumberFormat="1" applyFont="1" applyFill="1" applyBorder="1"/>
    <xf numFmtId="0" fontId="2" fillId="2" borderId="2" xfId="0" applyFont="1" applyFill="1" applyBorder="1"/>
    <xf numFmtId="164" fontId="58" fillId="30" borderId="2" xfId="0" applyNumberFormat="1" applyFont="1" applyFill="1" applyBorder="1" applyAlignment="1">
      <alignment horizontal="center" vertical="center"/>
    </xf>
    <xf numFmtId="43" fontId="58" fillId="30" borderId="2" xfId="1" applyFont="1" applyFill="1" applyBorder="1"/>
    <xf numFmtId="43" fontId="0" fillId="30" borderId="2" xfId="1" applyFont="1" applyFill="1" applyBorder="1"/>
    <xf numFmtId="0" fontId="2" fillId="4" borderId="2" xfId="0" applyFont="1" applyFill="1" applyBorder="1"/>
    <xf numFmtId="0" fontId="17" fillId="4" borderId="2" xfId="0" applyFont="1" applyFill="1" applyBorder="1" applyAlignment="1">
      <alignment horizontal="center"/>
    </xf>
    <xf numFmtId="43" fontId="1" fillId="4" borderId="2" xfId="1" applyFont="1" applyFill="1" applyBorder="1" applyAlignment="1"/>
    <xf numFmtId="43" fontId="2" fillId="33" borderId="2" xfId="1" applyFont="1" applyFill="1" applyBorder="1" applyAlignment="1">
      <alignment horizontal="center"/>
    </xf>
    <xf numFmtId="43" fontId="2" fillId="33" borderId="2" xfId="1" applyFont="1" applyFill="1" applyBorder="1"/>
    <xf numFmtId="0" fontId="73" fillId="36" borderId="2" xfId="0" applyFont="1" applyFill="1" applyBorder="1" applyAlignment="1">
      <alignment horizontal="center"/>
    </xf>
    <xf numFmtId="0" fontId="73" fillId="33" borderId="2" xfId="0" applyFont="1" applyFill="1" applyBorder="1" applyAlignment="1"/>
    <xf numFmtId="43" fontId="73" fillId="33" borderId="2" xfId="0" applyNumberFormat="1" applyFont="1" applyFill="1" applyBorder="1" applyAlignment="1"/>
    <xf numFmtId="43" fontId="74" fillId="38" borderId="2" xfId="1" applyFont="1" applyFill="1" applyBorder="1" applyAlignment="1">
      <alignment horizontal="center" wrapText="1"/>
    </xf>
    <xf numFmtId="43" fontId="75" fillId="38" borderId="2" xfId="1" applyFont="1" applyFill="1" applyBorder="1"/>
    <xf numFmtId="0" fontId="2" fillId="4" borderId="0" xfId="0" applyFont="1" applyFill="1" applyBorder="1"/>
    <xf numFmtId="43" fontId="75" fillId="38" borderId="0" xfId="1" applyFont="1" applyFill="1" applyBorder="1"/>
    <xf numFmtId="43" fontId="0" fillId="0" borderId="2" xfId="1" applyFont="1" applyBorder="1"/>
    <xf numFmtId="0" fontId="2" fillId="33" borderId="2" xfId="0" applyFont="1" applyFill="1" applyBorder="1" applyAlignment="1">
      <alignment horizontal="center"/>
    </xf>
    <xf numFmtId="43" fontId="75" fillId="38" borderId="4" xfId="1" applyFont="1" applyFill="1" applyBorder="1"/>
    <xf numFmtId="43" fontId="75" fillId="38" borderId="9" xfId="1" applyFont="1" applyFill="1" applyBorder="1"/>
    <xf numFmtId="0" fontId="46" fillId="0" borderId="2" xfId="0" applyFont="1" applyBorder="1" applyAlignment="1">
      <alignment wrapText="1"/>
    </xf>
    <xf numFmtId="0" fontId="44" fillId="0" borderId="2" xfId="0" applyFont="1" applyFill="1" applyBorder="1"/>
    <xf numFmtId="0" fontId="44" fillId="0" borderId="2" xfId="0" applyFont="1" applyBorder="1"/>
    <xf numFmtId="0" fontId="45" fillId="0" borderId="2" xfId="0" applyFont="1" applyFill="1" applyBorder="1"/>
    <xf numFmtId="0" fontId="45" fillId="2" borderId="2" xfId="0" applyFont="1" applyFill="1" applyBorder="1"/>
    <xf numFmtId="0" fontId="44" fillId="0" borderId="2" xfId="0" applyFont="1" applyBorder="1" applyAlignment="1">
      <alignment horizontal="center"/>
    </xf>
    <xf numFmtId="0" fontId="46" fillId="2" borderId="2" xfId="0" applyFont="1" applyFill="1" applyBorder="1" applyAlignment="1">
      <alignment wrapText="1"/>
    </xf>
    <xf numFmtId="0" fontId="46" fillId="2" borderId="2" xfId="0" applyFont="1" applyFill="1" applyBorder="1" applyAlignment="1">
      <alignment horizontal="center" wrapText="1"/>
    </xf>
    <xf numFmtId="0" fontId="45" fillId="2" borderId="2" xfId="0" applyFont="1" applyFill="1" applyBorder="1" applyAlignment="1">
      <alignment wrapText="1"/>
    </xf>
    <xf numFmtId="0" fontId="44" fillId="2" borderId="2" xfId="0" applyFont="1" applyFill="1" applyBorder="1"/>
    <xf numFmtId="0" fontId="47" fillId="0" borderId="2" xfId="0" applyFont="1" applyBorder="1" applyAlignment="1">
      <alignment wrapText="1"/>
    </xf>
    <xf numFmtId="0" fontId="47" fillId="0" borderId="2" xfId="0" applyFont="1" applyBorder="1" applyAlignment="1">
      <alignment horizontal="center" wrapText="1"/>
    </xf>
    <xf numFmtId="0" fontId="47" fillId="0" borderId="2" xfId="0" applyFont="1" applyFill="1" applyBorder="1" applyAlignment="1">
      <alignment horizontal="center" wrapText="1"/>
    </xf>
    <xf numFmtId="0" fontId="45" fillId="0" borderId="2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 wrapText="1"/>
    </xf>
    <xf numFmtId="0" fontId="48" fillId="0" borderId="2" xfId="0" applyFont="1" applyBorder="1" applyAlignment="1">
      <alignment wrapText="1"/>
    </xf>
    <xf numFmtId="4" fontId="47" fillId="0" borderId="2" xfId="0" applyNumberFormat="1" applyFont="1" applyBorder="1" applyAlignment="1">
      <alignment horizontal="center" wrapText="1"/>
    </xf>
    <xf numFmtId="4" fontId="47" fillId="0" borderId="2" xfId="0" applyNumberFormat="1" applyFont="1" applyBorder="1" applyAlignment="1">
      <alignment wrapText="1"/>
    </xf>
    <xf numFmtId="4" fontId="46" fillId="2" borderId="2" xfId="0" applyNumberFormat="1" applyFont="1" applyFill="1" applyBorder="1" applyAlignment="1">
      <alignment wrapText="1"/>
    </xf>
    <xf numFmtId="4" fontId="46" fillId="2" borderId="2" xfId="1" applyNumberFormat="1" applyFont="1" applyFill="1" applyBorder="1" applyAlignment="1">
      <alignment wrapText="1"/>
    </xf>
    <xf numFmtId="4" fontId="46" fillId="2" borderId="2" xfId="1" applyNumberFormat="1" applyFont="1" applyFill="1" applyBorder="1" applyAlignment="1">
      <alignment horizontal="center" wrapText="1"/>
    </xf>
    <xf numFmtId="4" fontId="47" fillId="0" borderId="2" xfId="0" applyNumberFormat="1" applyFont="1" applyFill="1" applyBorder="1" applyAlignment="1">
      <alignment wrapText="1"/>
    </xf>
    <xf numFmtId="43" fontId="47" fillId="0" borderId="2" xfId="0" applyNumberFormat="1" applyFont="1" applyFill="1" applyBorder="1" applyAlignment="1">
      <alignment wrapText="1"/>
    </xf>
    <xf numFmtId="4" fontId="44" fillId="0" borderId="2" xfId="0" applyNumberFormat="1" applyFont="1" applyFill="1" applyBorder="1" applyAlignment="1">
      <alignment horizontal="center"/>
    </xf>
    <xf numFmtId="43" fontId="44" fillId="0" borderId="2" xfId="1" applyFont="1" applyBorder="1" applyAlignment="1">
      <alignment horizontal="center"/>
    </xf>
    <xf numFmtId="43" fontId="45" fillId="2" borderId="2" xfId="0" applyNumberFormat="1" applyFont="1" applyFill="1" applyBorder="1" applyAlignment="1">
      <alignment horizontal="center"/>
    </xf>
    <xf numFmtId="43" fontId="44" fillId="0" borderId="2" xfId="1" applyFont="1" applyBorder="1"/>
    <xf numFmtId="43" fontId="45" fillId="0" borderId="2" xfId="0" applyNumberFormat="1" applyFont="1" applyFill="1" applyBorder="1" applyAlignment="1">
      <alignment horizontal="center"/>
    </xf>
    <xf numFmtId="43" fontId="65" fillId="0" borderId="2" xfId="1" applyFont="1" applyBorder="1"/>
    <xf numFmtId="43" fontId="69" fillId="2" borderId="2" xfId="1" applyFont="1" applyFill="1" applyBorder="1"/>
    <xf numFmtId="4" fontId="47" fillId="0" borderId="2" xfId="0" quotePrefix="1" applyNumberFormat="1" applyFont="1" applyBorder="1" applyAlignment="1">
      <alignment wrapText="1"/>
    </xf>
    <xf numFmtId="4" fontId="47" fillId="0" borderId="2" xfId="0" quotePrefix="1" applyNumberFormat="1" applyFont="1" applyBorder="1" applyAlignment="1">
      <alignment horizontal="center" wrapText="1"/>
    </xf>
    <xf numFmtId="4" fontId="47" fillId="0" borderId="2" xfId="0" quotePrefix="1" applyNumberFormat="1" applyFont="1" applyFill="1" applyBorder="1" applyAlignment="1">
      <alignment wrapText="1"/>
    </xf>
    <xf numFmtId="0" fontId="47" fillId="0" borderId="2" xfId="0" quotePrefix="1" applyFont="1" applyBorder="1" applyAlignment="1">
      <alignment horizontal="center" wrapText="1"/>
    </xf>
    <xf numFmtId="164" fontId="65" fillId="0" borderId="2" xfId="0" applyNumberFormat="1" applyFont="1" applyBorder="1"/>
    <xf numFmtId="0" fontId="49" fillId="0" borderId="2" xfId="0" applyFont="1" applyBorder="1" applyAlignment="1">
      <alignment wrapText="1"/>
    </xf>
    <xf numFmtId="4" fontId="46" fillId="0" borderId="2" xfId="0" applyNumberFormat="1" applyFont="1" applyBorder="1" applyAlignment="1">
      <alignment horizontal="center" wrapText="1"/>
    </xf>
    <xf numFmtId="4" fontId="46" fillId="0" borderId="2" xfId="0" applyNumberFormat="1" applyFont="1" applyBorder="1" applyAlignment="1">
      <alignment wrapText="1"/>
    </xf>
    <xf numFmtId="43" fontId="46" fillId="0" borderId="2" xfId="0" applyNumberFormat="1" applyFont="1" applyFill="1" applyBorder="1" applyAlignment="1">
      <alignment wrapText="1"/>
    </xf>
    <xf numFmtId="43" fontId="45" fillId="0" borderId="2" xfId="1" applyFont="1" applyBorder="1" applyAlignment="1">
      <alignment horizontal="center"/>
    </xf>
    <xf numFmtId="43" fontId="44" fillId="0" borderId="2" xfId="0" applyNumberFormat="1" applyFont="1" applyFill="1" applyBorder="1" applyAlignment="1">
      <alignment horizontal="center"/>
    </xf>
    <xf numFmtId="43" fontId="45" fillId="0" borderId="2" xfId="1" applyFont="1" applyFill="1" applyBorder="1" applyAlignment="1">
      <alignment horizontal="center"/>
    </xf>
    <xf numFmtId="43" fontId="71" fillId="38" borderId="2" xfId="1" applyFont="1" applyFill="1" applyBorder="1"/>
    <xf numFmtId="0" fontId="2" fillId="4" borderId="4" xfId="0" applyFont="1" applyFill="1" applyBorder="1"/>
    <xf numFmtId="0" fontId="3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2" xfId="0" applyFill="1" applyBorder="1"/>
    <xf numFmtId="0" fontId="55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0" borderId="2" xfId="0" applyFont="1" applyBorder="1"/>
    <xf numFmtId="0" fontId="17" fillId="0" borderId="2" xfId="0" applyFont="1" applyFill="1" applyBorder="1"/>
    <xf numFmtId="164" fontId="17" fillId="4" borderId="2" xfId="0" applyNumberFormat="1" applyFont="1" applyFill="1" applyBorder="1"/>
    <xf numFmtId="0" fontId="17" fillId="4" borderId="2" xfId="0" applyFont="1" applyFill="1" applyBorder="1"/>
    <xf numFmtId="0" fontId="17" fillId="2" borderId="2" xfId="0" applyFont="1" applyFill="1" applyBorder="1"/>
    <xf numFmtId="0" fontId="17" fillId="2" borderId="2" xfId="0" applyFont="1" applyFill="1" applyBorder="1" applyAlignment="1">
      <alignment horizontal="center"/>
    </xf>
    <xf numFmtId="43" fontId="6" fillId="2" borderId="2" xfId="1" applyFont="1" applyFill="1" applyBorder="1" applyAlignment="1">
      <alignment wrapText="1"/>
    </xf>
    <xf numFmtId="43" fontId="2" fillId="2" borderId="2" xfId="1" applyFont="1" applyFill="1" applyBorder="1" applyAlignment="1"/>
    <xf numFmtId="0" fontId="7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43" fontId="0" fillId="0" borderId="2" xfId="0" applyNumberFormat="1" applyBorder="1"/>
    <xf numFmtId="43" fontId="18" fillId="0" borderId="2" xfId="1" applyFont="1" applyFill="1" applyBorder="1"/>
    <xf numFmtId="43" fontId="0" fillId="30" borderId="2" xfId="1" applyFont="1" applyFill="1" applyBorder="1" applyAlignment="1"/>
    <xf numFmtId="0" fontId="5" fillId="0" borderId="2" xfId="0" quotePrefix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4" fontId="0" fillId="0" borderId="2" xfId="0" applyNumberFormat="1" applyFill="1" applyBorder="1"/>
    <xf numFmtId="0" fontId="6" fillId="0" borderId="4" xfId="0" applyFont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55" fillId="4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43" fontId="6" fillId="2" borderId="9" xfId="1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43" fontId="0" fillId="0" borderId="9" xfId="0" applyNumberFormat="1" applyBorder="1"/>
    <xf numFmtId="43" fontId="18" fillId="0" borderId="9" xfId="1" applyFont="1" applyFill="1" applyBorder="1"/>
    <xf numFmtId="0" fontId="0" fillId="0" borderId="9" xfId="0" applyFill="1" applyBorder="1"/>
    <xf numFmtId="43" fontId="0" fillId="30" borderId="9" xfId="1" applyFont="1" applyFill="1" applyBorder="1" applyAlignment="1"/>
    <xf numFmtId="43" fontId="2" fillId="2" borderId="9" xfId="1" applyFont="1" applyFill="1" applyBorder="1" applyAlignment="1"/>
    <xf numFmtId="43" fontId="1" fillId="4" borderId="9" xfId="1" applyFont="1" applyFill="1" applyBorder="1" applyAlignment="1"/>
    <xf numFmtId="0" fontId="6" fillId="0" borderId="30" xfId="0" applyFont="1" applyBorder="1" applyAlignment="1">
      <alignment wrapText="1"/>
    </xf>
    <xf numFmtId="43" fontId="6" fillId="2" borderId="30" xfId="1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43" fontId="2" fillId="0" borderId="30" xfId="0" applyNumberFormat="1" applyFont="1" applyBorder="1"/>
    <xf numFmtId="43" fontId="2" fillId="0" borderId="30" xfId="0" applyNumberFormat="1" applyFont="1" applyFill="1" applyBorder="1"/>
    <xf numFmtId="43" fontId="2" fillId="30" borderId="30" xfId="1" applyFont="1" applyFill="1" applyBorder="1" applyAlignment="1"/>
    <xf numFmtId="43" fontId="2" fillId="2" borderId="30" xfId="1" applyFont="1" applyFill="1" applyBorder="1" applyAlignment="1"/>
    <xf numFmtId="43" fontId="2" fillId="4" borderId="30" xfId="1" applyFont="1" applyFill="1" applyBorder="1" applyAlignment="1"/>
    <xf numFmtId="43" fontId="55" fillId="4" borderId="3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6" fillId="2" borderId="4" xfId="1" applyFont="1" applyFill="1" applyBorder="1" applyAlignment="1">
      <alignment wrapText="1"/>
    </xf>
    <xf numFmtId="0" fontId="5" fillId="0" borderId="4" xfId="0" quotePrefix="1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43" fontId="0" fillId="0" borderId="4" xfId="0" applyNumberFormat="1" applyBorder="1"/>
    <xf numFmtId="43" fontId="18" fillId="0" borderId="4" xfId="1" applyFont="1" applyFill="1" applyBorder="1"/>
    <xf numFmtId="0" fontId="0" fillId="0" borderId="4" xfId="0" applyFill="1" applyBorder="1"/>
    <xf numFmtId="43" fontId="0" fillId="30" borderId="4" xfId="1" applyFont="1" applyFill="1" applyBorder="1" applyAlignment="1"/>
    <xf numFmtId="43" fontId="2" fillId="2" borderId="4" xfId="1" applyFont="1" applyFill="1" applyBorder="1" applyAlignment="1"/>
    <xf numFmtId="43" fontId="1" fillId="4" borderId="4" xfId="1" applyFont="1" applyFill="1" applyBorder="1" applyAlignment="1"/>
    <xf numFmtId="4" fontId="5" fillId="0" borderId="9" xfId="0" applyNumberFormat="1" applyFont="1" applyBorder="1" applyAlignment="1">
      <alignment wrapText="1"/>
    </xf>
    <xf numFmtId="4" fontId="6" fillId="0" borderId="30" xfId="0" applyNumberFormat="1" applyFont="1" applyBorder="1" applyAlignment="1">
      <alignment wrapText="1"/>
    </xf>
    <xf numFmtId="43" fontId="2" fillId="4" borderId="30" xfId="0" applyNumberFormat="1" applyFont="1" applyFill="1" applyBorder="1"/>
    <xf numFmtId="43" fontId="0" fillId="0" borderId="4" xfId="1" applyFont="1" applyFill="1" applyBorder="1"/>
    <xf numFmtId="0" fontId="5" fillId="0" borderId="9" xfId="0" quotePrefix="1" applyFont="1" applyBorder="1" applyAlignment="1">
      <alignment wrapText="1"/>
    </xf>
    <xf numFmtId="0" fontId="5" fillId="0" borderId="9" xfId="0" quotePrefix="1" applyFont="1" applyFill="1" applyBorder="1" applyAlignment="1">
      <alignment wrapText="1"/>
    </xf>
    <xf numFmtId="43" fontId="0" fillId="0" borderId="9" xfId="1" applyFont="1" applyFill="1" applyBorder="1"/>
    <xf numFmtId="43" fontId="2" fillId="0" borderId="30" xfId="1" applyFont="1" applyFill="1" applyBorder="1"/>
    <xf numFmtId="4" fontId="5" fillId="0" borderId="4" xfId="0" applyNumberFormat="1" applyFont="1" applyBorder="1" applyAlignment="1">
      <alignment wrapText="1"/>
    </xf>
    <xf numFmtId="4" fontId="6" fillId="0" borderId="30" xfId="0" applyNumberFormat="1" applyFont="1" applyFill="1" applyBorder="1" applyAlignment="1">
      <alignment wrapText="1"/>
    </xf>
    <xf numFmtId="43" fontId="6" fillId="30" borderId="30" xfId="1" applyFont="1" applyFill="1" applyBorder="1" applyAlignment="1">
      <alignment wrapText="1"/>
    </xf>
    <xf numFmtId="164" fontId="39" fillId="0" borderId="0" xfId="2" applyNumberFormat="1" applyFont="1"/>
    <xf numFmtId="0" fontId="2" fillId="0" borderId="0" xfId="0" applyFont="1" applyFill="1" applyBorder="1"/>
    <xf numFmtId="0" fontId="0" fillId="0" borderId="0" xfId="0" applyFill="1" applyBorder="1"/>
    <xf numFmtId="0" fontId="54" fillId="0" borderId="0" xfId="0" applyFont="1" applyFill="1" applyBorder="1" applyAlignment="1">
      <alignment horizontal="center" vertical="center"/>
    </xf>
    <xf numFmtId="43" fontId="2" fillId="0" borderId="0" xfId="1" applyFont="1" applyFill="1" applyBorder="1"/>
    <xf numFmtId="43" fontId="54" fillId="0" borderId="0" xfId="1" applyFont="1" applyFill="1" applyBorder="1" applyAlignment="1">
      <alignment horizontal="center" vertical="center"/>
    </xf>
    <xf numFmtId="0" fontId="59" fillId="32" borderId="31" xfId="0" applyFont="1" applyFill="1" applyBorder="1" applyAlignment="1"/>
    <xf numFmtId="0" fontId="59" fillId="32" borderId="33" xfId="0" applyFont="1" applyFill="1" applyBorder="1" applyAlignment="1"/>
    <xf numFmtId="43" fontId="44" fillId="0" borderId="0" xfId="1" applyFont="1" applyBorder="1"/>
    <xf numFmtId="0" fontId="44" fillId="2" borderId="0" xfId="0" applyFont="1" applyFill="1" applyBorder="1"/>
    <xf numFmtId="0" fontId="44" fillId="0" borderId="0" xfId="0" applyFont="1" applyBorder="1"/>
    <xf numFmtId="0" fontId="44" fillId="0" borderId="0" xfId="0" applyFont="1" applyFill="1" applyBorder="1"/>
    <xf numFmtId="0" fontId="45" fillId="0" borderId="0" xfId="0" applyFont="1" applyFill="1" applyBorder="1"/>
    <xf numFmtId="0" fontId="44" fillId="4" borderId="0" xfId="0" applyFont="1" applyFill="1" applyBorder="1"/>
    <xf numFmtId="0" fontId="45" fillId="4" borderId="0" xfId="0" applyFont="1" applyFill="1" applyBorder="1"/>
    <xf numFmtId="0" fontId="45" fillId="2" borderId="0" xfId="0" applyFont="1" applyFill="1" applyBorder="1"/>
    <xf numFmtId="0" fontId="44" fillId="0" borderId="0" xfId="0" applyFont="1" applyBorder="1" applyAlignment="1">
      <alignment horizontal="center"/>
    </xf>
    <xf numFmtId="43" fontId="57" fillId="0" borderId="0" xfId="0" applyNumberFormat="1" applyFont="1" applyBorder="1"/>
    <xf numFmtId="43" fontId="57" fillId="2" borderId="0" xfId="0" applyNumberFormat="1" applyFont="1" applyFill="1" applyBorder="1"/>
    <xf numFmtId="43" fontId="0" fillId="0" borderId="0" xfId="1" applyFont="1" applyFill="1"/>
    <xf numFmtId="0" fontId="77" fillId="32" borderId="33" xfId="0" applyFont="1" applyFill="1" applyBorder="1" applyAlignment="1"/>
    <xf numFmtId="0" fontId="77" fillId="32" borderId="32" xfId="0" applyFont="1" applyFill="1" applyBorder="1" applyAlignment="1"/>
    <xf numFmtId="0" fontId="68" fillId="2" borderId="2" xfId="0" applyFont="1" applyFill="1" applyBorder="1"/>
    <xf numFmtId="0" fontId="39" fillId="33" borderId="2" xfId="0" applyFont="1" applyFill="1" applyBorder="1"/>
    <xf numFmtId="0" fontId="67" fillId="36" borderId="2" xfId="0" applyFont="1" applyFill="1" applyBorder="1" applyAlignment="1">
      <alignment horizontal="center"/>
    </xf>
    <xf numFmtId="0" fontId="68" fillId="33" borderId="2" xfId="0" applyFont="1" applyFill="1" applyBorder="1" applyAlignment="1">
      <alignment horizontal="center"/>
    </xf>
    <xf numFmtId="0" fontId="68" fillId="2" borderId="2" xfId="0" applyFont="1" applyFill="1" applyBorder="1" applyAlignment="1">
      <alignment horizontal="center"/>
    </xf>
    <xf numFmtId="0" fontId="68" fillId="33" borderId="2" xfId="0" applyFont="1" applyFill="1" applyBorder="1"/>
    <xf numFmtId="43" fontId="73" fillId="37" borderId="2" xfId="0" applyNumberFormat="1" applyFont="1" applyFill="1" applyBorder="1"/>
    <xf numFmtId="43" fontId="78" fillId="2" borderId="2" xfId="0" applyNumberFormat="1" applyFont="1" applyFill="1" applyBorder="1"/>
    <xf numFmtId="43" fontId="67" fillId="33" borderId="2" xfId="0" applyNumberFormat="1" applyFont="1" applyFill="1" applyBorder="1"/>
    <xf numFmtId="43" fontId="67" fillId="37" borderId="2" xfId="0" applyNumberFormat="1" applyFont="1" applyFill="1" applyBorder="1"/>
    <xf numFmtId="43" fontId="68" fillId="33" borderId="2" xfId="1" applyFont="1" applyFill="1" applyBorder="1"/>
    <xf numFmtId="43" fontId="39" fillId="0" borderId="0" xfId="0" applyNumberFormat="1" applyFont="1" applyFill="1"/>
    <xf numFmtId="0" fontId="68" fillId="0" borderId="0" xfId="0" applyFont="1" applyFill="1" applyAlignment="1">
      <alignment horizontal="center"/>
    </xf>
    <xf numFmtId="43" fontId="39" fillId="0" borderId="0" xfId="1" applyFont="1" applyFill="1"/>
    <xf numFmtId="0" fontId="68" fillId="0" borderId="0" xfId="0" applyFont="1" applyFill="1"/>
    <xf numFmtId="0" fontId="70" fillId="0" borderId="0" xfId="0" applyFont="1" applyFill="1"/>
    <xf numFmtId="43" fontId="2" fillId="0" borderId="0" xfId="1" applyFont="1"/>
    <xf numFmtId="164" fontId="58" fillId="30" borderId="9" xfId="0" applyNumberFormat="1" applyFont="1" applyFill="1" applyBorder="1" applyAlignment="1">
      <alignment horizontal="center" vertical="center"/>
    </xf>
    <xf numFmtId="43" fontId="58" fillId="30" borderId="9" xfId="1" applyFont="1" applyFill="1" applyBorder="1"/>
    <xf numFmtId="0" fontId="0" fillId="30" borderId="9" xfId="0" applyFill="1" applyBorder="1"/>
    <xf numFmtId="43" fontId="61" fillId="34" borderId="9" xfId="1" applyFont="1" applyFill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43" fontId="2" fillId="0" borderId="0" xfId="0" applyNumberFormat="1" applyFont="1" applyFill="1" applyBorder="1"/>
    <xf numFmtId="0" fontId="76" fillId="0" borderId="0" xfId="0" applyFont="1" applyAlignment="1">
      <alignment horizontal="center"/>
    </xf>
    <xf numFmtId="0" fontId="76" fillId="0" borderId="0" xfId="0" applyFont="1" applyBorder="1" applyAlignment="1">
      <alignment horizontal="center"/>
    </xf>
    <xf numFmtId="0" fontId="0" fillId="0" borderId="0" xfId="0" applyBorder="1"/>
    <xf numFmtId="0" fontId="2" fillId="33" borderId="0" xfId="0" applyFont="1" applyFill="1" applyBorder="1" applyAlignment="1">
      <alignment horizontal="center"/>
    </xf>
    <xf numFmtId="43" fontId="0" fillId="33" borderId="0" xfId="1" applyFont="1" applyFill="1" applyBorder="1"/>
    <xf numFmtId="0" fontId="0" fillId="29" borderId="2" xfId="2" applyFont="1" applyFill="1" applyBorder="1"/>
    <xf numFmtId="0" fontId="39" fillId="33" borderId="0" xfId="0" applyFont="1" applyFill="1" applyBorder="1"/>
    <xf numFmtId="0" fontId="68" fillId="33" borderId="32" xfId="0" applyFont="1" applyFill="1" applyBorder="1"/>
    <xf numFmtId="43" fontId="39" fillId="33" borderId="32" xfId="1" applyFont="1" applyFill="1" applyBorder="1"/>
    <xf numFmtId="43" fontId="2" fillId="4" borderId="34" xfId="1" applyFont="1" applyFill="1" applyBorder="1" applyAlignment="1"/>
    <xf numFmtId="43" fontId="2" fillId="4" borderId="35" xfId="1" applyFont="1" applyFill="1" applyBorder="1" applyAlignment="1"/>
    <xf numFmtId="2" fontId="79" fillId="0" borderId="2" xfId="221" applyNumberFormat="1" applyFont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7" fillId="4" borderId="33" xfId="0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0" fontId="3" fillId="0" borderId="30" xfId="0" applyFont="1" applyBorder="1" applyAlignment="1">
      <alignment wrapText="1"/>
    </xf>
    <xf numFmtId="0" fontId="17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45" fillId="2" borderId="4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4" fontId="46" fillId="0" borderId="2" xfId="0" applyNumberFormat="1" applyFont="1" applyBorder="1" applyAlignment="1">
      <alignment horizontal="center" wrapText="1"/>
    </xf>
    <xf numFmtId="4" fontId="47" fillId="0" borderId="2" xfId="0" applyNumberFormat="1" applyFont="1" applyBorder="1" applyAlignment="1">
      <alignment horizontal="center" wrapText="1"/>
    </xf>
    <xf numFmtId="4" fontId="47" fillId="0" borderId="2" xfId="0" quotePrefix="1" applyNumberFormat="1" applyFont="1" applyBorder="1" applyAlignment="1">
      <alignment horizontal="center" wrapText="1"/>
    </xf>
    <xf numFmtId="0" fontId="47" fillId="0" borderId="2" xfId="0" applyFont="1" applyBorder="1" applyAlignment="1">
      <alignment horizontal="center" wrapText="1"/>
    </xf>
    <xf numFmtId="0" fontId="46" fillId="0" borderId="2" xfId="0" applyFont="1" applyBorder="1" applyAlignment="1">
      <alignment wrapText="1"/>
    </xf>
    <xf numFmtId="0" fontId="46" fillId="2" borderId="2" xfId="0" applyFont="1" applyFill="1" applyBorder="1" applyAlignment="1">
      <alignment wrapText="1"/>
    </xf>
    <xf numFmtId="0" fontId="46" fillId="2" borderId="31" xfId="0" applyFont="1" applyFill="1" applyBorder="1" applyAlignment="1">
      <alignment horizontal="center" wrapText="1"/>
    </xf>
    <xf numFmtId="0" fontId="46" fillId="2" borderId="33" xfId="0" applyFont="1" applyFill="1" applyBorder="1" applyAlignment="1">
      <alignment horizontal="center" wrapText="1"/>
    </xf>
    <xf numFmtId="0" fontId="46" fillId="2" borderId="32" xfId="0" applyFont="1" applyFill="1" applyBorder="1" applyAlignment="1">
      <alignment horizontal="center" wrapText="1"/>
    </xf>
    <xf numFmtId="0" fontId="63" fillId="32" borderId="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</cellXfs>
  <cellStyles count="23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 5" xfId="226" xr:uid="{00000000-0005-0000-0000-00005E000000}"/>
    <cellStyle name="Comma 20" xfId="101" xr:uid="{00000000-0005-0000-0000-00005F000000}"/>
    <cellStyle name="Comma 28" xfId="102" xr:uid="{00000000-0005-0000-0000-000060000000}"/>
    <cellStyle name="Comma 3" xfId="103" xr:uid="{00000000-0005-0000-0000-000061000000}"/>
    <cellStyle name="Comma 3 2" xfId="104" xr:uid="{00000000-0005-0000-0000-000062000000}"/>
    <cellStyle name="Comma 3 2 2" xfId="105" xr:uid="{00000000-0005-0000-0000-000063000000}"/>
    <cellStyle name="Comma 3 3" xfId="106" xr:uid="{00000000-0005-0000-0000-000064000000}"/>
    <cellStyle name="Comma 4" xfId="107" xr:uid="{00000000-0005-0000-0000-000065000000}"/>
    <cellStyle name="Comma 4 2" xfId="108" xr:uid="{00000000-0005-0000-0000-000066000000}"/>
    <cellStyle name="Comma 5" xfId="109" xr:uid="{00000000-0005-0000-0000-000067000000}"/>
    <cellStyle name="Comma 5 2" xfId="110" xr:uid="{00000000-0005-0000-0000-000068000000}"/>
    <cellStyle name="Comma 6" xfId="111" xr:uid="{00000000-0005-0000-0000-000069000000}"/>
    <cellStyle name="Comma 6 2" xfId="112" xr:uid="{00000000-0005-0000-0000-00006A000000}"/>
    <cellStyle name="Comma 6 3" xfId="224" xr:uid="{00000000-0005-0000-0000-00006B000000}"/>
    <cellStyle name="Comma 6 5" xfId="6" xr:uid="{00000000-0005-0000-0000-00006C000000}"/>
    <cellStyle name="Comma 7" xfId="113" xr:uid="{00000000-0005-0000-0000-00006D000000}"/>
    <cellStyle name="Comma 7 2" xfId="114" xr:uid="{00000000-0005-0000-0000-00006E000000}"/>
    <cellStyle name="Comma 7 3" xfId="115" xr:uid="{00000000-0005-0000-0000-00006F000000}"/>
    <cellStyle name="Comma 7 4" xfId="116" xr:uid="{00000000-0005-0000-0000-000070000000}"/>
    <cellStyle name="Comma 8" xfId="117" xr:uid="{00000000-0005-0000-0000-000071000000}"/>
    <cellStyle name="Comma 8 2" xfId="118" xr:uid="{00000000-0005-0000-0000-000072000000}"/>
    <cellStyle name="Comma 8 2 2" xfId="119" xr:uid="{00000000-0005-0000-0000-000073000000}"/>
    <cellStyle name="Comma 8 2 3" xfId="7" xr:uid="{00000000-0005-0000-0000-000074000000}"/>
    <cellStyle name="Comma 8 2 4" xfId="223" xr:uid="{00000000-0005-0000-0000-000075000000}"/>
    <cellStyle name="Comma 9" xfId="120" xr:uid="{00000000-0005-0000-0000-000076000000}"/>
    <cellStyle name="Currency 2" xfId="121" xr:uid="{00000000-0005-0000-0000-000077000000}"/>
    <cellStyle name="Currency 2 2" xfId="122" xr:uid="{00000000-0005-0000-0000-000078000000}"/>
    <cellStyle name="Currency 3" xfId="123" xr:uid="{00000000-0005-0000-0000-000079000000}"/>
    <cellStyle name="Currency 4" xfId="124" xr:uid="{00000000-0005-0000-0000-00007A000000}"/>
    <cellStyle name="Currency 4 2" xfId="125" xr:uid="{00000000-0005-0000-0000-00007B000000}"/>
    <cellStyle name="Currency 5" xfId="126" xr:uid="{00000000-0005-0000-0000-00007C000000}"/>
    <cellStyle name="Explanatory Text 2" xfId="127" xr:uid="{00000000-0005-0000-0000-00007D000000}"/>
    <cellStyle name="Explanatory Text 2 2" xfId="128" xr:uid="{00000000-0005-0000-0000-00007E000000}"/>
    <cellStyle name="Good 2" xfId="129" xr:uid="{00000000-0005-0000-0000-00007F000000}"/>
    <cellStyle name="Good 2 2" xfId="130" xr:uid="{00000000-0005-0000-0000-000080000000}"/>
    <cellStyle name="Heading 1 2" xfId="131" xr:uid="{00000000-0005-0000-0000-000081000000}"/>
    <cellStyle name="Heading 1 2 2" xfId="132" xr:uid="{00000000-0005-0000-0000-000082000000}"/>
    <cellStyle name="Heading 2 2" xfId="133" xr:uid="{00000000-0005-0000-0000-000083000000}"/>
    <cellStyle name="Heading 2 2 2" xfId="134" xr:uid="{00000000-0005-0000-0000-000084000000}"/>
    <cellStyle name="Heading 3 2" xfId="135" xr:uid="{00000000-0005-0000-0000-000085000000}"/>
    <cellStyle name="Heading 3 2 2" xfId="136" xr:uid="{00000000-0005-0000-0000-000086000000}"/>
    <cellStyle name="Heading 4 2" xfId="137" xr:uid="{00000000-0005-0000-0000-000087000000}"/>
    <cellStyle name="Heading 4 2 2" xfId="138" xr:uid="{00000000-0005-0000-0000-000088000000}"/>
    <cellStyle name="Input 2" xfId="139" xr:uid="{00000000-0005-0000-0000-000089000000}"/>
    <cellStyle name="Input 2 2" xfId="140" xr:uid="{00000000-0005-0000-0000-00008A000000}"/>
    <cellStyle name="Linked Cell 2" xfId="141" xr:uid="{00000000-0005-0000-0000-00008B000000}"/>
    <cellStyle name="Linked Cell 2 2" xfId="142" xr:uid="{00000000-0005-0000-0000-00008C000000}"/>
    <cellStyle name="Neutral 2" xfId="143" xr:uid="{00000000-0005-0000-0000-00008D000000}"/>
    <cellStyle name="Neutral 2 2" xfId="144" xr:uid="{00000000-0005-0000-0000-00008E000000}"/>
    <cellStyle name="Normal" xfId="0" builtinId="0"/>
    <cellStyle name="Normal 10" xfId="4" xr:uid="{00000000-0005-0000-0000-000090000000}"/>
    <cellStyle name="Normal 10 2" xfId="145" xr:uid="{00000000-0005-0000-0000-000091000000}"/>
    <cellStyle name="Normal 10 3" xfId="146" xr:uid="{00000000-0005-0000-0000-000092000000}"/>
    <cellStyle name="Normal 11" xfId="147" xr:uid="{00000000-0005-0000-0000-000093000000}"/>
    <cellStyle name="Normal 11 2" xfId="148" xr:uid="{00000000-0005-0000-0000-000094000000}"/>
    <cellStyle name="Normal 11 2 2" xfId="219" xr:uid="{00000000-0005-0000-0000-000095000000}"/>
    <cellStyle name="Normal 11 3" xfId="149" xr:uid="{00000000-0005-0000-0000-000096000000}"/>
    <cellStyle name="Normal 12" xfId="150" xr:uid="{00000000-0005-0000-0000-000097000000}"/>
    <cellStyle name="Normal 13" xfId="151" xr:uid="{00000000-0005-0000-0000-000098000000}"/>
    <cellStyle name="Normal 13 2" xfId="152" xr:uid="{00000000-0005-0000-0000-000099000000}"/>
    <cellStyle name="Normal 14" xfId="153" xr:uid="{00000000-0005-0000-0000-00009A000000}"/>
    <cellStyle name="Normal 15" xfId="154" xr:uid="{00000000-0005-0000-0000-00009B000000}"/>
    <cellStyle name="Normal 16" xfId="155" xr:uid="{00000000-0005-0000-0000-00009C000000}"/>
    <cellStyle name="Normal 17" xfId="156" xr:uid="{00000000-0005-0000-0000-00009D000000}"/>
    <cellStyle name="Normal 18" xfId="157" xr:uid="{00000000-0005-0000-0000-00009E000000}"/>
    <cellStyle name="Normal 19" xfId="158" xr:uid="{00000000-0005-0000-0000-00009F000000}"/>
    <cellStyle name="Normal 2" xfId="159" xr:uid="{00000000-0005-0000-0000-0000A0000000}"/>
    <cellStyle name="Normal 2 2" xfId="160" xr:uid="{00000000-0005-0000-0000-0000A1000000}"/>
    <cellStyle name="Normal 2 2 2" xfId="161" xr:uid="{00000000-0005-0000-0000-0000A2000000}"/>
    <cellStyle name="Normal 2 2 3" xfId="162" xr:uid="{00000000-0005-0000-0000-0000A3000000}"/>
    <cellStyle name="Normal 2 2 3 2" xfId="5" xr:uid="{00000000-0005-0000-0000-0000A4000000}"/>
    <cellStyle name="Normal 2 2 4" xfId="225" xr:uid="{00000000-0005-0000-0000-0000A5000000}"/>
    <cellStyle name="Normal 2 3" xfId="163" xr:uid="{00000000-0005-0000-0000-0000A6000000}"/>
    <cellStyle name="Normal 2 3 2" xfId="164" xr:uid="{00000000-0005-0000-0000-0000A7000000}"/>
    <cellStyle name="Normal 2 3 2 2" xfId="165" xr:uid="{00000000-0005-0000-0000-0000A8000000}"/>
    <cellStyle name="Normal 2 3 2 3" xfId="3" xr:uid="{00000000-0005-0000-0000-0000A9000000}"/>
    <cellStyle name="Normal 2 3 3" xfId="166" xr:uid="{00000000-0005-0000-0000-0000AA000000}"/>
    <cellStyle name="Normal 2 4" xfId="167" xr:uid="{00000000-0005-0000-0000-0000AB000000}"/>
    <cellStyle name="Normal 2 5" xfId="168" xr:uid="{00000000-0005-0000-0000-0000AC000000}"/>
    <cellStyle name="Normal 2_NORBanks(JUNE 17)" xfId="169" xr:uid="{00000000-0005-0000-0000-0000AD000000}"/>
    <cellStyle name="Normal 20" xfId="170" xr:uid="{00000000-0005-0000-0000-0000AE000000}"/>
    <cellStyle name="Normal 21" xfId="171" xr:uid="{00000000-0005-0000-0000-0000AF000000}"/>
    <cellStyle name="Normal 22" xfId="172" xr:uid="{00000000-0005-0000-0000-0000B0000000}"/>
    <cellStyle name="Normal 23" xfId="173" xr:uid="{00000000-0005-0000-0000-0000B1000000}"/>
    <cellStyle name="Normal 23 2" xfId="174" xr:uid="{00000000-0005-0000-0000-0000B2000000}"/>
    <cellStyle name="Normal 24" xfId="175" xr:uid="{00000000-0005-0000-0000-0000B3000000}"/>
    <cellStyle name="Normal 25" xfId="222" xr:uid="{00000000-0005-0000-0000-0000B4000000}"/>
    <cellStyle name="Normal 26" xfId="227" xr:uid="{00000000-0005-0000-0000-0000B5000000}"/>
    <cellStyle name="Normal 27" xfId="228" xr:uid="{00000000-0005-0000-0000-0000B6000000}"/>
    <cellStyle name="Normal 28" xfId="230" xr:uid="{00000000-0005-0000-0000-0000B7000000}"/>
    <cellStyle name="Normal 29" xfId="229" xr:uid="{00000000-0005-0000-0000-0000B8000000}"/>
    <cellStyle name="Normal 3" xfId="176" xr:uid="{00000000-0005-0000-0000-0000B9000000}"/>
    <cellStyle name="Normal 3 2" xfId="177" xr:uid="{00000000-0005-0000-0000-0000BA000000}"/>
    <cellStyle name="Normal 3 3" xfId="178" xr:uid="{00000000-0005-0000-0000-0000BB000000}"/>
    <cellStyle name="Normal 30" xfId="231" xr:uid="{00000000-0005-0000-0000-0000BC000000}"/>
    <cellStyle name="Normal 31" xfId="232" xr:uid="{00000000-0005-0000-0000-0000BD000000}"/>
    <cellStyle name="Normal 4" xfId="179" xr:uid="{00000000-0005-0000-0000-0000BE000000}"/>
    <cellStyle name="Normal 4 2" xfId="180" xr:uid="{00000000-0005-0000-0000-0000BF000000}"/>
    <cellStyle name="Normal 4 3" xfId="181" xr:uid="{00000000-0005-0000-0000-0000C0000000}"/>
    <cellStyle name="Normal 4 4" xfId="182" xr:uid="{00000000-0005-0000-0000-0000C1000000}"/>
    <cellStyle name="Normal 5" xfId="183" xr:uid="{00000000-0005-0000-0000-0000C2000000}"/>
    <cellStyle name="Normal 5 2" xfId="184" xr:uid="{00000000-0005-0000-0000-0000C3000000}"/>
    <cellStyle name="Normal 5 3" xfId="185" xr:uid="{00000000-0005-0000-0000-0000C4000000}"/>
    <cellStyle name="Normal 6" xfId="186" xr:uid="{00000000-0005-0000-0000-0000C5000000}"/>
    <cellStyle name="Normal 7" xfId="187" xr:uid="{00000000-0005-0000-0000-0000C6000000}"/>
    <cellStyle name="Normal 7 2" xfId="188" xr:uid="{00000000-0005-0000-0000-0000C7000000}"/>
    <cellStyle name="Normal 7 2 2" xfId="220" xr:uid="{00000000-0005-0000-0000-0000C8000000}"/>
    <cellStyle name="Normal 8" xfId="189" xr:uid="{00000000-0005-0000-0000-0000C9000000}"/>
    <cellStyle name="Normal 9" xfId="190" xr:uid="{00000000-0005-0000-0000-0000CA000000}"/>
    <cellStyle name="Normal 9 2" xfId="191" xr:uid="{00000000-0005-0000-0000-0000CB000000}"/>
    <cellStyle name="Normal 9 2 2" xfId="192" xr:uid="{00000000-0005-0000-0000-0000CC000000}"/>
    <cellStyle name="Normal 9 2 2 2" xfId="193" xr:uid="{00000000-0005-0000-0000-0000CD000000}"/>
    <cellStyle name="Normal 9 2 2 2 2" xfId="2" xr:uid="{00000000-0005-0000-0000-0000CE000000}"/>
    <cellStyle name="Normal 9 2 2 2 2 2" xfId="194" xr:uid="{00000000-0005-0000-0000-0000CF000000}"/>
    <cellStyle name="Normal 9 2 2 2 2 3" xfId="195" xr:uid="{00000000-0005-0000-0000-0000D0000000}"/>
    <cellStyle name="Normal 9 2 2 3" xfId="196" xr:uid="{00000000-0005-0000-0000-0000D1000000}"/>
    <cellStyle name="Normal 9 2 2 4" xfId="197" xr:uid="{00000000-0005-0000-0000-0000D2000000}"/>
    <cellStyle name="Normal 9 3" xfId="198" xr:uid="{00000000-0005-0000-0000-0000D3000000}"/>
    <cellStyle name="Normal 9_NORBanks(JUNE 17)" xfId="199" xr:uid="{00000000-0005-0000-0000-0000D4000000}"/>
    <cellStyle name="Note 2" xfId="200" xr:uid="{00000000-0005-0000-0000-0000D5000000}"/>
    <cellStyle name="Note 2 2" xfId="201" xr:uid="{00000000-0005-0000-0000-0000D6000000}"/>
    <cellStyle name="Note 2 3" xfId="202" xr:uid="{00000000-0005-0000-0000-0000D7000000}"/>
    <cellStyle name="Output 2" xfId="203" xr:uid="{00000000-0005-0000-0000-0000D8000000}"/>
    <cellStyle name="Output 2 2" xfId="204" xr:uid="{00000000-0005-0000-0000-0000D9000000}"/>
    <cellStyle name="Percent" xfId="221" builtinId="5"/>
    <cellStyle name="Percent 2" xfId="205" xr:uid="{00000000-0005-0000-0000-0000DB000000}"/>
    <cellStyle name="Percent 2 2" xfId="206" xr:uid="{00000000-0005-0000-0000-0000DC000000}"/>
    <cellStyle name="Percent 3" xfId="207" xr:uid="{00000000-0005-0000-0000-0000DD000000}"/>
    <cellStyle name="Percent 4" xfId="208" xr:uid="{00000000-0005-0000-0000-0000DE000000}"/>
    <cellStyle name="Percent 4 2" xfId="209" xr:uid="{00000000-0005-0000-0000-0000DF000000}"/>
    <cellStyle name="Percent 5" xfId="210" xr:uid="{00000000-0005-0000-0000-0000E0000000}"/>
    <cellStyle name="Percent 5 2" xfId="211" xr:uid="{00000000-0005-0000-0000-0000E1000000}"/>
    <cellStyle name="Percent 6" xfId="212" xr:uid="{00000000-0005-0000-0000-0000E2000000}"/>
    <cellStyle name="Title 2" xfId="213" xr:uid="{00000000-0005-0000-0000-0000E3000000}"/>
    <cellStyle name="Title 2 2" xfId="214" xr:uid="{00000000-0005-0000-0000-0000E4000000}"/>
    <cellStyle name="Total 2" xfId="215" xr:uid="{00000000-0005-0000-0000-0000E5000000}"/>
    <cellStyle name="Total 2 2" xfId="216" xr:uid="{00000000-0005-0000-0000-0000E6000000}"/>
    <cellStyle name="Warning Text 2" xfId="217" xr:uid="{00000000-0005-0000-0000-0000E7000000}"/>
    <cellStyle name="Warning Text 2 2" xfId="218" xr:uid="{00000000-0005-0000-0000-0000E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/>
      <sheetData sheetId="1"/>
      <sheetData sheetId="2"/>
      <sheetData sheetId="3"/>
      <sheetData sheetId="4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>
        <row r="131">
          <cell r="R131">
            <v>817376091.47000003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5"/>
  <sheetViews>
    <sheetView zoomScale="73" zoomScaleNormal="73" workbookViewId="0">
      <pane xSplit="4" ySplit="3" topLeftCell="AO4" activePane="bottomRight" state="frozen"/>
      <selection pane="topRight" activeCell="E1" sqref="E1"/>
      <selection pane="bottomLeft" activeCell="A4" sqref="A4"/>
      <selection pane="bottomRight" activeCell="D21" sqref="D21"/>
    </sheetView>
  </sheetViews>
  <sheetFormatPr defaultColWidth="9.109375" defaultRowHeight="14.4"/>
  <cols>
    <col min="1" max="1" width="9.109375" style="268"/>
    <col min="2" max="2" width="17.109375" style="268" customWidth="1"/>
    <col min="3" max="3" width="33.33203125" style="268" bestFit="1" customWidth="1"/>
    <col min="4" max="4" width="13.88671875" style="268" customWidth="1"/>
    <col min="5" max="5" width="13.109375" style="268" customWidth="1"/>
    <col min="6" max="6" width="13.44140625" style="268" customWidth="1"/>
    <col min="7" max="7" width="12.5546875" style="268" customWidth="1"/>
    <col min="8" max="8" width="13.5546875" style="268" customWidth="1"/>
    <col min="9" max="9" width="15.44140625" style="268" customWidth="1"/>
    <col min="10" max="10" width="15.88671875" style="268" customWidth="1"/>
    <col min="11" max="11" width="13.88671875" style="268" customWidth="1"/>
    <col min="12" max="12" width="14.44140625" style="268" customWidth="1"/>
    <col min="13" max="13" width="15.44140625" style="268" customWidth="1"/>
    <col min="14" max="14" width="15.109375" style="268" customWidth="1"/>
    <col min="15" max="15" width="17.5546875" style="268" customWidth="1"/>
    <col min="16" max="16" width="16" style="268" customWidth="1"/>
    <col min="17" max="17" width="14.44140625" style="268" customWidth="1"/>
    <col min="18" max="18" width="12.6640625" style="268" bestFit="1" customWidth="1"/>
    <col min="19" max="19" width="13" style="268" bestFit="1" customWidth="1"/>
    <col min="20" max="20" width="14.5546875" style="268" bestFit="1" customWidth="1"/>
    <col min="21" max="21" width="11.33203125" style="268" bestFit="1" customWidth="1"/>
    <col min="22" max="22" width="13" style="268" bestFit="1" customWidth="1"/>
    <col min="23" max="23" width="12.6640625" style="268" bestFit="1" customWidth="1"/>
    <col min="24" max="24" width="11.88671875" style="268" customWidth="1"/>
    <col min="25" max="25" width="15.5546875" style="268" bestFit="1" customWidth="1"/>
    <col min="26" max="26" width="14.5546875" style="268" bestFit="1" customWidth="1"/>
    <col min="27" max="29" width="14.33203125" style="267" bestFit="1" customWidth="1"/>
    <col min="30" max="42" width="12.5546875" style="267" customWidth="1"/>
    <col min="43" max="43" width="28.33203125" style="269" customWidth="1"/>
    <col min="44" max="44" width="25.109375" style="269" customWidth="1"/>
    <col min="45" max="16384" width="9.109375" style="268"/>
  </cols>
  <sheetData>
    <row r="1" spans="1:44" customFormat="1">
      <c r="J1" s="1"/>
      <c r="O1" s="1"/>
      <c r="T1" s="1"/>
      <c r="U1" s="3"/>
      <c r="W1" s="3"/>
      <c r="X1" s="3"/>
      <c r="Y1" s="1"/>
      <c r="AA1" s="104"/>
      <c r="AB1" s="104"/>
      <c r="AC1" s="104"/>
      <c r="AD1" s="2"/>
      <c r="AE1" s="104"/>
      <c r="AF1" s="104"/>
      <c r="AG1" s="104"/>
      <c r="AH1" s="104"/>
      <c r="AI1" s="2"/>
      <c r="AJ1" s="192"/>
      <c r="AK1" s="142"/>
      <c r="AL1" s="142"/>
      <c r="AM1" s="142"/>
      <c r="AN1" s="142"/>
      <c r="AO1" s="142"/>
      <c r="AP1" s="142"/>
      <c r="AQ1" s="111"/>
      <c r="AR1" s="111"/>
    </row>
    <row r="2" spans="1:44" customFormat="1" ht="15.6">
      <c r="B2" s="329" t="s">
        <v>276</v>
      </c>
      <c r="C2" s="329"/>
      <c r="D2" s="329"/>
      <c r="E2" s="329"/>
      <c r="F2" s="329"/>
      <c r="G2" s="329"/>
      <c r="H2" s="329"/>
      <c r="I2" s="329"/>
      <c r="J2" s="193"/>
      <c r="K2" s="194" t="s">
        <v>0</v>
      </c>
      <c r="L2" s="194" t="s">
        <v>0</v>
      </c>
      <c r="M2" s="194" t="s">
        <v>0</v>
      </c>
      <c r="N2" s="194" t="s">
        <v>0</v>
      </c>
      <c r="O2" s="195"/>
      <c r="P2" s="194" t="s">
        <v>0</v>
      </c>
      <c r="Q2" s="194" t="s">
        <v>0</v>
      </c>
      <c r="R2" s="194" t="s">
        <v>0</v>
      </c>
      <c r="S2" s="194" t="s">
        <v>0</v>
      </c>
      <c r="T2" s="195"/>
      <c r="U2" s="196" t="s">
        <v>0</v>
      </c>
      <c r="V2" s="123"/>
      <c r="W2" s="197"/>
      <c r="X2" s="197"/>
      <c r="Y2" s="195"/>
      <c r="Z2" s="123"/>
      <c r="AA2" s="132"/>
      <c r="AB2" s="132"/>
      <c r="AC2" s="132"/>
      <c r="AD2" s="128"/>
      <c r="AE2" s="132"/>
      <c r="AF2" s="132"/>
      <c r="AG2" s="132"/>
      <c r="AH2" s="132"/>
      <c r="AI2" s="128"/>
      <c r="AJ2" s="132"/>
      <c r="AK2" s="132"/>
      <c r="AL2" s="132"/>
      <c r="AM2" s="132"/>
      <c r="AN2" s="132"/>
      <c r="AO2" s="132"/>
      <c r="AP2" s="132"/>
      <c r="AQ2" s="198" t="s">
        <v>190</v>
      </c>
      <c r="AR2" s="198" t="s">
        <v>192</v>
      </c>
    </row>
    <row r="3" spans="1:44" s="27" customFormat="1" ht="15.6">
      <c r="B3" s="199"/>
      <c r="C3" s="199"/>
      <c r="D3" s="194">
        <v>2013</v>
      </c>
      <c r="E3" s="199"/>
      <c r="F3" s="194">
        <v>2014</v>
      </c>
      <c r="G3" s="199"/>
      <c r="H3" s="199"/>
      <c r="I3" s="199"/>
      <c r="J3" s="200"/>
      <c r="K3" s="194">
        <v>2015</v>
      </c>
      <c r="L3" s="199"/>
      <c r="M3" s="199"/>
      <c r="N3" s="199"/>
      <c r="O3" s="200"/>
      <c r="P3" s="194">
        <v>2016</v>
      </c>
      <c r="Q3" s="199"/>
      <c r="R3" s="199"/>
      <c r="S3" s="199"/>
      <c r="T3" s="200"/>
      <c r="U3" s="196">
        <v>2017</v>
      </c>
      <c r="V3" s="201"/>
      <c r="W3" s="202"/>
      <c r="X3" s="202"/>
      <c r="Y3" s="200"/>
      <c r="Z3" s="201">
        <v>2018</v>
      </c>
      <c r="AA3" s="203">
        <f>Z5+AA5</f>
        <v>507.96323583999992</v>
      </c>
      <c r="AB3" s="204"/>
      <c r="AC3" s="204"/>
      <c r="AD3" s="205"/>
      <c r="AE3" s="328">
        <v>2019</v>
      </c>
      <c r="AF3" s="328"/>
      <c r="AG3" s="328"/>
      <c r="AH3" s="133"/>
      <c r="AI3" s="206"/>
      <c r="AJ3" s="324">
        <v>2020</v>
      </c>
      <c r="AK3" s="325"/>
      <c r="AL3" s="325"/>
      <c r="AM3" s="326"/>
      <c r="AN3" s="324">
        <v>2021</v>
      </c>
      <c r="AO3" s="325"/>
      <c r="AP3" s="326"/>
      <c r="AQ3" s="198" t="s">
        <v>273</v>
      </c>
      <c r="AR3" s="198" t="s">
        <v>274</v>
      </c>
    </row>
    <row r="4" spans="1:44" s="5" customFormat="1" ht="15" thickBot="1">
      <c r="B4" s="219" t="s">
        <v>0</v>
      </c>
      <c r="C4" s="219" t="s">
        <v>0</v>
      </c>
      <c r="D4" s="219" t="s">
        <v>1</v>
      </c>
      <c r="E4" s="219" t="s">
        <v>2</v>
      </c>
      <c r="F4" s="219" t="s">
        <v>3</v>
      </c>
      <c r="G4" s="219" t="s">
        <v>4</v>
      </c>
      <c r="H4" s="219" t="s">
        <v>1</v>
      </c>
      <c r="I4" s="219" t="s">
        <v>2</v>
      </c>
      <c r="J4" s="220" t="s">
        <v>5</v>
      </c>
      <c r="K4" s="219" t="s">
        <v>3</v>
      </c>
      <c r="L4" s="219" t="s">
        <v>4</v>
      </c>
      <c r="M4" s="219" t="s">
        <v>1</v>
      </c>
      <c r="N4" s="219" t="s">
        <v>2</v>
      </c>
      <c r="O4" s="220" t="s">
        <v>6</v>
      </c>
      <c r="P4" s="219" t="s">
        <v>3</v>
      </c>
      <c r="Q4" s="219" t="s">
        <v>4</v>
      </c>
      <c r="R4" s="219" t="s">
        <v>1</v>
      </c>
      <c r="S4" s="219" t="s">
        <v>2</v>
      </c>
      <c r="T4" s="220" t="s">
        <v>7</v>
      </c>
      <c r="U4" s="221" t="s">
        <v>3</v>
      </c>
      <c r="V4" s="221" t="s">
        <v>4</v>
      </c>
      <c r="W4" s="221" t="s">
        <v>1</v>
      </c>
      <c r="X4" s="221" t="s">
        <v>2</v>
      </c>
      <c r="Y4" s="220" t="s">
        <v>86</v>
      </c>
      <c r="Z4" s="221" t="s">
        <v>3</v>
      </c>
      <c r="AA4" s="222" t="s">
        <v>4</v>
      </c>
      <c r="AB4" s="222" t="s">
        <v>1</v>
      </c>
      <c r="AC4" s="222" t="s">
        <v>2</v>
      </c>
      <c r="AD4" s="220" t="s">
        <v>193</v>
      </c>
      <c r="AE4" s="222" t="s">
        <v>3</v>
      </c>
      <c r="AF4" s="222" t="s">
        <v>4</v>
      </c>
      <c r="AG4" s="222" t="s">
        <v>1</v>
      </c>
      <c r="AH4" s="222" t="s">
        <v>2</v>
      </c>
      <c r="AI4" s="220" t="s">
        <v>250</v>
      </c>
      <c r="AJ4" s="223" t="s">
        <v>3</v>
      </c>
      <c r="AK4" s="223" t="s">
        <v>4</v>
      </c>
      <c r="AL4" s="223" t="s">
        <v>1</v>
      </c>
      <c r="AM4" s="223" t="s">
        <v>2</v>
      </c>
      <c r="AN4" s="223" t="s">
        <v>3</v>
      </c>
      <c r="AO4" s="223" t="s">
        <v>4</v>
      </c>
      <c r="AP4" s="223" t="s">
        <v>1</v>
      </c>
      <c r="AQ4" s="224" t="s">
        <v>191</v>
      </c>
      <c r="AR4" s="224" t="s">
        <v>191</v>
      </c>
    </row>
    <row r="5" spans="1:44" s="40" customFormat="1" ht="15" thickBot="1">
      <c r="A5" s="39"/>
      <c r="B5" s="330" t="s">
        <v>8</v>
      </c>
      <c r="C5" s="330"/>
      <c r="D5" s="235">
        <v>195.28</v>
      </c>
      <c r="E5" s="235">
        <v>121.82</v>
      </c>
      <c r="F5" s="235">
        <v>490.69</v>
      </c>
      <c r="G5" s="235">
        <v>472.99</v>
      </c>
      <c r="H5" s="235">
        <v>544.5</v>
      </c>
      <c r="I5" s="235">
        <v>768.86</v>
      </c>
      <c r="J5" s="236">
        <f>SUM(F5:I5)</f>
        <v>2277.04</v>
      </c>
      <c r="K5" s="235">
        <v>394.61</v>
      </c>
      <c r="L5" s="235">
        <v>211.14</v>
      </c>
      <c r="M5" s="235">
        <v>717.71</v>
      </c>
      <c r="N5" s="235">
        <v>123.16</v>
      </c>
      <c r="O5" s="236">
        <f>SUM(K5:N5)</f>
        <v>1446.6200000000001</v>
      </c>
      <c r="P5" s="235">
        <v>174.46</v>
      </c>
      <c r="Q5" s="235">
        <v>184.29</v>
      </c>
      <c r="R5" s="235">
        <v>340.64</v>
      </c>
      <c r="S5" s="235">
        <v>344.63</v>
      </c>
      <c r="T5" s="236">
        <f>SUM(P5:S5)</f>
        <v>1044.02</v>
      </c>
      <c r="U5" s="237">
        <v>211.38</v>
      </c>
      <c r="V5" s="238">
        <v>274.36988187999998</v>
      </c>
      <c r="W5" s="239">
        <f>SUM(W6:W7)</f>
        <v>117.59506864000001</v>
      </c>
      <c r="X5" s="239">
        <f>SUM(X6:X7)</f>
        <v>378.41</v>
      </c>
      <c r="Y5" s="236">
        <f>SUM(U5:X5)</f>
        <v>981.75495051999997</v>
      </c>
      <c r="Z5" s="240">
        <f>SUM(Z6:Z7)</f>
        <v>246.61605839999996</v>
      </c>
      <c r="AA5" s="240">
        <f>SUM(AA6:AA7)</f>
        <v>261.34717744</v>
      </c>
      <c r="AB5" s="240">
        <f>SUM(AB6:AB7)</f>
        <v>530.62585407000006</v>
      </c>
      <c r="AC5" s="240">
        <f>SUM(AC6:AC7)</f>
        <v>156.08000000000001</v>
      </c>
      <c r="AD5" s="241">
        <f>SUM(Z5:AC5)</f>
        <v>1194.6690899099999</v>
      </c>
      <c r="AE5" s="242">
        <f>SUM(AE6:AE7)</f>
        <v>247.36999999999998</v>
      </c>
      <c r="AF5" s="242">
        <f>SUM(AF6:AF7)</f>
        <v>223.14</v>
      </c>
      <c r="AG5" s="242">
        <f>SUM(AG6:AG7)</f>
        <v>206.57999999999998</v>
      </c>
      <c r="AH5" s="242">
        <f>SUM(AH6:AH7)</f>
        <v>257.24847110000002</v>
      </c>
      <c r="AI5" s="241">
        <f>SUM(AE5:AH5)</f>
        <v>934.33847109999988</v>
      </c>
      <c r="AJ5" s="242">
        <f>SUM(AJ6:AJ7)</f>
        <v>214.25410880999999</v>
      </c>
      <c r="AK5" s="242">
        <f>SUM(AK6:AK7)</f>
        <v>148.58999501</v>
      </c>
      <c r="AL5" s="242">
        <f>SUM(AL6:AL7)</f>
        <v>414.79476592999998</v>
      </c>
      <c r="AM5" s="242">
        <f t="shared" ref="AM5:AP5" si="0">SUM(AM6:AM7)</f>
        <v>250.03936487000001</v>
      </c>
      <c r="AN5" s="242">
        <f t="shared" si="0"/>
        <v>154.76234890001203</v>
      </c>
      <c r="AO5" s="242">
        <f t="shared" si="0"/>
        <v>77.973667370000001</v>
      </c>
      <c r="AP5" s="242">
        <f t="shared" si="0"/>
        <v>107.81209830000002</v>
      </c>
      <c r="AQ5" s="243">
        <f>(AP5-AO5)/AO5*100</f>
        <v>38.267317591220817</v>
      </c>
      <c r="AR5" s="243">
        <f>(AP5-AL5)/AL5*100</f>
        <v>-74.008327212548735</v>
      </c>
    </row>
    <row r="6" spans="1:44" customFormat="1" ht="15" thickBot="1">
      <c r="B6" s="225" t="s">
        <v>0</v>
      </c>
      <c r="C6" s="226" t="s">
        <v>9</v>
      </c>
      <c r="D6" s="226">
        <v>194.63</v>
      </c>
      <c r="E6" s="226">
        <v>113.95</v>
      </c>
      <c r="F6" s="226">
        <v>490.39</v>
      </c>
      <c r="G6" s="226">
        <v>461.58</v>
      </c>
      <c r="H6" s="226">
        <v>544.21</v>
      </c>
      <c r="I6" s="226">
        <v>767.83</v>
      </c>
      <c r="J6" s="227">
        <f t="shared" ref="J6:J17" si="1">SUM(F6:I6)</f>
        <v>2264.0100000000002</v>
      </c>
      <c r="K6" s="226">
        <v>394.56</v>
      </c>
      <c r="L6" s="226">
        <v>211.01</v>
      </c>
      <c r="M6" s="226">
        <v>715.86</v>
      </c>
      <c r="N6" s="226">
        <v>120.98</v>
      </c>
      <c r="O6" s="227">
        <f t="shared" ref="O6:O17" si="2">SUM(K6:N6)</f>
        <v>1442.4099999999999</v>
      </c>
      <c r="P6" s="226">
        <v>173.73</v>
      </c>
      <c r="Q6" s="226">
        <v>184.21</v>
      </c>
      <c r="R6" s="226">
        <v>340.64</v>
      </c>
      <c r="S6" s="226">
        <v>344.57</v>
      </c>
      <c r="T6" s="227">
        <f t="shared" ref="T6:T17" si="3">SUM(P6:S6)</f>
        <v>1043.1499999999999</v>
      </c>
      <c r="U6" s="228">
        <v>210.1</v>
      </c>
      <c r="V6" s="229">
        <v>274.06988187999997</v>
      </c>
      <c r="W6" s="230">
        <v>117.46884221000001</v>
      </c>
      <c r="X6" s="231">
        <v>377.8</v>
      </c>
      <c r="Y6" s="227">
        <f t="shared" ref="Y6:Y16" si="4">SUM(U6:X6)</f>
        <v>979.43872409000005</v>
      </c>
      <c r="Z6" s="240">
        <v>246.61107839999997</v>
      </c>
      <c r="AA6" s="232">
        <v>255.71379719999999</v>
      </c>
      <c r="AB6" s="232">
        <v>530.62585407000006</v>
      </c>
      <c r="AC6" s="232">
        <v>156.08000000000001</v>
      </c>
      <c r="AD6" s="233">
        <f t="shared" ref="AD6:AD17" si="5">SUM(Z6:AC6)</f>
        <v>1189.0307296699998</v>
      </c>
      <c r="AE6" s="234">
        <v>246.67</v>
      </c>
      <c r="AF6" s="234">
        <v>223.14</v>
      </c>
      <c r="AG6" s="234">
        <v>202.88</v>
      </c>
      <c r="AH6" s="234">
        <v>249.55029041000003</v>
      </c>
      <c r="AI6" s="233">
        <f t="shared" ref="AI6:AI16" si="6">SUM(AE6:AH6)</f>
        <v>922.24029040999994</v>
      </c>
      <c r="AJ6" s="234">
        <v>213.84393596999999</v>
      </c>
      <c r="AK6" s="234">
        <v>148.58999501</v>
      </c>
      <c r="AL6" s="242">
        <v>414.79476592999998</v>
      </c>
      <c r="AM6" s="242">
        <v>247.50305681</v>
      </c>
      <c r="AN6" s="242">
        <v>148.56005890001202</v>
      </c>
      <c r="AO6" s="242">
        <v>77.973667370000001</v>
      </c>
      <c r="AP6" s="242">
        <v>107.81209830000002</v>
      </c>
      <c r="AQ6" s="243">
        <f t="shared" ref="AQ6:AQ17" si="7">(AP6-AO6)/AO6*100</f>
        <v>38.267317591220817</v>
      </c>
      <c r="AR6" s="243">
        <f t="shared" ref="AR6:AR17" si="8">(AP6-AL6)/AL6*100</f>
        <v>-74.008327212548735</v>
      </c>
    </row>
    <row r="7" spans="1:44" customFormat="1" ht="15" thickBot="1">
      <c r="B7" s="244" t="s">
        <v>0</v>
      </c>
      <c r="C7" s="245" t="s">
        <v>10</v>
      </c>
      <c r="D7" s="245">
        <v>0.65</v>
      </c>
      <c r="E7" s="245">
        <v>7.87</v>
      </c>
      <c r="F7" s="245">
        <v>0.3</v>
      </c>
      <c r="G7" s="245">
        <v>11.41</v>
      </c>
      <c r="H7" s="245">
        <v>0.28999999999999998</v>
      </c>
      <c r="I7" s="245">
        <v>1.03</v>
      </c>
      <c r="J7" s="246">
        <f t="shared" si="1"/>
        <v>13.03</v>
      </c>
      <c r="K7" s="245">
        <v>0.05</v>
      </c>
      <c r="L7" s="245">
        <v>0.13</v>
      </c>
      <c r="M7" s="245">
        <v>1.86</v>
      </c>
      <c r="N7" s="245">
        <v>2.17</v>
      </c>
      <c r="O7" s="246">
        <f t="shared" si="2"/>
        <v>4.21</v>
      </c>
      <c r="P7" s="245">
        <v>0.73</v>
      </c>
      <c r="Q7" s="245">
        <v>0.08</v>
      </c>
      <c r="R7" s="247" t="s">
        <v>11</v>
      </c>
      <c r="S7" s="245">
        <v>7.0000000000000007E-2</v>
      </c>
      <c r="T7" s="246">
        <f t="shared" si="3"/>
        <v>0.87999999999999989</v>
      </c>
      <c r="U7" s="248">
        <v>1.28</v>
      </c>
      <c r="V7" s="249">
        <v>0.3</v>
      </c>
      <c r="W7" s="250">
        <v>0.12622643</v>
      </c>
      <c r="X7" s="251">
        <v>0.61</v>
      </c>
      <c r="Y7" s="246">
        <f t="shared" si="4"/>
        <v>2.3162264299999999</v>
      </c>
      <c r="Z7" s="240">
        <v>4.9800000000000001E-3</v>
      </c>
      <c r="AA7" s="252">
        <v>5.6333802400000001</v>
      </c>
      <c r="AB7" s="252">
        <v>0</v>
      </c>
      <c r="AC7" s="252" t="s">
        <v>11</v>
      </c>
      <c r="AD7" s="253">
        <f t="shared" si="5"/>
        <v>5.6383602399999999</v>
      </c>
      <c r="AE7" s="254">
        <v>0.7</v>
      </c>
      <c r="AF7" s="254">
        <v>0</v>
      </c>
      <c r="AG7" s="254">
        <v>3.7</v>
      </c>
      <c r="AH7" s="254">
        <v>7.6981806899999992</v>
      </c>
      <c r="AI7" s="253">
        <f t="shared" si="6"/>
        <v>12.09818069</v>
      </c>
      <c r="AJ7" s="254">
        <v>0.41017283999999998</v>
      </c>
      <c r="AK7" s="254">
        <v>0</v>
      </c>
      <c r="AL7" s="321">
        <v>0</v>
      </c>
      <c r="AM7" s="321">
        <v>2.5363080600000001</v>
      </c>
      <c r="AN7" s="321">
        <v>6.2022899999999996</v>
      </c>
      <c r="AO7" s="321">
        <v>0</v>
      </c>
      <c r="AP7" s="321">
        <v>0</v>
      </c>
      <c r="AQ7" s="243">
        <v>0</v>
      </c>
      <c r="AR7" s="243">
        <v>0</v>
      </c>
    </row>
    <row r="8" spans="1:44" s="40" customFormat="1" ht="15" thickBot="1">
      <c r="A8" s="39"/>
      <c r="B8" s="330" t="s">
        <v>12</v>
      </c>
      <c r="C8" s="330"/>
      <c r="D8" s="256">
        <v>3735.48</v>
      </c>
      <c r="E8" s="256">
        <v>3395.76</v>
      </c>
      <c r="F8" s="256">
        <v>2869.19</v>
      </c>
      <c r="G8" s="256">
        <v>4917.13</v>
      </c>
      <c r="H8" s="256">
        <v>5127.75</v>
      </c>
      <c r="I8" s="256">
        <v>2003.1</v>
      </c>
      <c r="J8" s="236">
        <f t="shared" si="1"/>
        <v>14917.17</v>
      </c>
      <c r="K8" s="256">
        <v>1860.65</v>
      </c>
      <c r="L8" s="256">
        <v>2183.15</v>
      </c>
      <c r="M8" s="256">
        <v>1009.13</v>
      </c>
      <c r="N8" s="235">
        <v>952.5</v>
      </c>
      <c r="O8" s="236">
        <f t="shared" si="2"/>
        <v>6005.43</v>
      </c>
      <c r="P8" s="235">
        <v>271.02999999999997</v>
      </c>
      <c r="Q8" s="235">
        <v>337.31</v>
      </c>
      <c r="R8" s="235">
        <v>920.32</v>
      </c>
      <c r="S8" s="235">
        <v>284.22000000000003</v>
      </c>
      <c r="T8" s="236">
        <f t="shared" si="3"/>
        <v>1812.8799999999999</v>
      </c>
      <c r="U8" s="237">
        <v>313.61</v>
      </c>
      <c r="V8" s="238">
        <v>770.50856019000003</v>
      </c>
      <c r="W8" s="239">
        <f>SUM(W9:W11)</f>
        <v>2767.41595065</v>
      </c>
      <c r="X8" s="239">
        <f>SUM(X9:X11)</f>
        <v>3477.5299999999997</v>
      </c>
      <c r="Y8" s="236">
        <f t="shared" si="4"/>
        <v>7329.0645108400004</v>
      </c>
      <c r="Z8" s="240">
        <f>SUM(Z9:Z11)</f>
        <v>4565.0886116999991</v>
      </c>
      <c r="AA8" s="240">
        <f>SUM(AA9:AA11)</f>
        <v>4119.4565235</v>
      </c>
      <c r="AB8" s="240">
        <f>SUM(AB9:AB11)</f>
        <v>1723.0479728399998</v>
      </c>
      <c r="AC8" s="240">
        <f>SUM(AC9:AC11)</f>
        <v>1394.6759557099999</v>
      </c>
      <c r="AD8" s="241">
        <f t="shared" si="5"/>
        <v>11802.269063749998</v>
      </c>
      <c r="AE8" s="257">
        <f>SUM(AE9:AE11)</f>
        <v>7106.16</v>
      </c>
      <c r="AF8" s="257">
        <f>SUM(AF9:AF11)</f>
        <v>4348.67</v>
      </c>
      <c r="AG8" s="257">
        <f>SUM(AG9:AG11)</f>
        <v>3027.05</v>
      </c>
      <c r="AH8" s="257">
        <f t="shared" ref="AH8" si="9">SUM(AH9:AH11)</f>
        <v>1883.5825997500001</v>
      </c>
      <c r="AI8" s="241">
        <f t="shared" si="6"/>
        <v>16365.462599750001</v>
      </c>
      <c r="AJ8" s="242">
        <f>SUM(AJ9:AJ11)</f>
        <v>4309.4747533700001</v>
      </c>
      <c r="AK8" s="242">
        <f>SUM(AK9:AK11)</f>
        <v>385.31994453999994</v>
      </c>
      <c r="AL8" s="242">
        <f>SUM(AL9:AL11)</f>
        <v>407.25010199999997</v>
      </c>
      <c r="AM8" s="242">
        <f t="shared" ref="AM8:AP8" si="10">SUM(AM9:AM11)</f>
        <v>35.153944250000002</v>
      </c>
      <c r="AN8" s="242">
        <f t="shared" si="10"/>
        <v>974.13831323179204</v>
      </c>
      <c r="AO8" s="242">
        <f t="shared" si="10"/>
        <v>551.36981251999998</v>
      </c>
      <c r="AP8" s="242">
        <f t="shared" si="10"/>
        <v>1217.2092560799999</v>
      </c>
      <c r="AQ8" s="243">
        <f t="shared" si="7"/>
        <v>120.76095361783119</v>
      </c>
      <c r="AR8" s="243">
        <f t="shared" si="8"/>
        <v>198.88494811966925</v>
      </c>
    </row>
    <row r="9" spans="1:44" customFormat="1" ht="15" thickBot="1">
      <c r="B9" s="225" t="s">
        <v>0</v>
      </c>
      <c r="C9" s="226" t="s">
        <v>9</v>
      </c>
      <c r="D9" s="255">
        <v>3532.53</v>
      </c>
      <c r="E9" s="255">
        <v>2719.29</v>
      </c>
      <c r="F9" s="255">
        <v>2260.36</v>
      </c>
      <c r="G9" s="255">
        <v>3875.35</v>
      </c>
      <c r="H9" s="255">
        <v>3770.37</v>
      </c>
      <c r="I9" s="255">
        <v>1542.08</v>
      </c>
      <c r="J9" s="227">
        <f t="shared" si="1"/>
        <v>11448.16</v>
      </c>
      <c r="K9" s="255">
        <v>1139.3800000000001</v>
      </c>
      <c r="L9" s="255">
        <v>1846.08</v>
      </c>
      <c r="M9" s="226">
        <v>879.97</v>
      </c>
      <c r="N9" s="226">
        <v>792.12</v>
      </c>
      <c r="O9" s="227">
        <f t="shared" si="2"/>
        <v>4657.55</v>
      </c>
      <c r="P9" s="226">
        <v>201.69</v>
      </c>
      <c r="Q9" s="226">
        <v>279.81</v>
      </c>
      <c r="R9" s="226">
        <v>201.12</v>
      </c>
      <c r="S9" s="226">
        <v>176.44</v>
      </c>
      <c r="T9" s="227">
        <f t="shared" si="3"/>
        <v>859.06</v>
      </c>
      <c r="U9" s="228">
        <v>101.99</v>
      </c>
      <c r="V9" s="229">
        <v>614.05410073999997</v>
      </c>
      <c r="W9" s="230">
        <v>1932.0681639300001</v>
      </c>
      <c r="X9" s="231">
        <v>989.2</v>
      </c>
      <c r="Y9" s="227">
        <f t="shared" si="4"/>
        <v>3637.3122646700003</v>
      </c>
      <c r="Z9" s="240">
        <v>701.60979167999994</v>
      </c>
      <c r="AA9" s="232">
        <v>1048.38559528</v>
      </c>
      <c r="AB9" s="232">
        <v>394.46822057999992</v>
      </c>
      <c r="AC9" s="232">
        <v>218.26616605000001</v>
      </c>
      <c r="AD9" s="233">
        <f t="shared" si="5"/>
        <v>2362.7297735899997</v>
      </c>
      <c r="AE9" s="234">
        <v>656.23</v>
      </c>
      <c r="AF9" s="234">
        <v>497.62</v>
      </c>
      <c r="AG9" s="234">
        <v>385.69</v>
      </c>
      <c r="AH9" s="234">
        <v>353.65366563999999</v>
      </c>
      <c r="AI9" s="233">
        <f t="shared" si="6"/>
        <v>1893.1936656399998</v>
      </c>
      <c r="AJ9" s="234">
        <v>639.71752351999999</v>
      </c>
      <c r="AK9" s="234">
        <v>53.247956709999997</v>
      </c>
      <c r="AL9" s="322">
        <v>44.104886950000001</v>
      </c>
      <c r="AM9" s="322">
        <v>18.04915531</v>
      </c>
      <c r="AN9" s="322">
        <v>26.878500191804999</v>
      </c>
      <c r="AO9" s="322">
        <v>85.16070744999999</v>
      </c>
      <c r="AP9" s="322">
        <v>56.495691740000005</v>
      </c>
      <c r="AQ9" s="243">
        <f t="shared" si="7"/>
        <v>-33.659907918014817</v>
      </c>
      <c r="AR9" s="243">
        <f t="shared" si="8"/>
        <v>28.093949779413286</v>
      </c>
    </row>
    <row r="10" spans="1:44" customFormat="1" ht="15" thickBot="1">
      <c r="B10" s="209" t="s">
        <v>0</v>
      </c>
      <c r="C10" s="210" t="s">
        <v>13</v>
      </c>
      <c r="D10" s="210">
        <v>31.64</v>
      </c>
      <c r="E10" s="210">
        <v>427.65</v>
      </c>
      <c r="F10" s="210">
        <v>482.49</v>
      </c>
      <c r="G10" s="210">
        <v>731.74</v>
      </c>
      <c r="H10" s="216">
        <v>1000.28</v>
      </c>
      <c r="I10" s="210">
        <v>229.48</v>
      </c>
      <c r="J10" s="207">
        <f t="shared" si="1"/>
        <v>2443.9900000000002</v>
      </c>
      <c r="K10" s="210">
        <v>705.12</v>
      </c>
      <c r="L10" s="210">
        <v>50.54</v>
      </c>
      <c r="M10" s="210">
        <v>20.34</v>
      </c>
      <c r="N10" s="210">
        <v>0.28000000000000003</v>
      </c>
      <c r="O10" s="207">
        <f t="shared" si="2"/>
        <v>776.28</v>
      </c>
      <c r="P10" s="210">
        <v>1.5</v>
      </c>
      <c r="Q10" s="215" t="s">
        <v>11</v>
      </c>
      <c r="R10" s="210">
        <v>369</v>
      </c>
      <c r="S10" s="210">
        <v>25.4</v>
      </c>
      <c r="T10" s="207">
        <f t="shared" si="3"/>
        <v>395.9</v>
      </c>
      <c r="U10" s="217" t="s">
        <v>11</v>
      </c>
      <c r="V10" s="212">
        <v>57.869459450000001</v>
      </c>
      <c r="W10" s="213">
        <v>115.434144</v>
      </c>
      <c r="X10" s="197">
        <v>309.54000000000002</v>
      </c>
      <c r="Y10" s="207">
        <f t="shared" si="4"/>
        <v>482.84360345000005</v>
      </c>
      <c r="Z10" s="240">
        <v>335.87719169999997</v>
      </c>
      <c r="AA10" s="214">
        <v>400.13919719</v>
      </c>
      <c r="AB10" s="214">
        <v>37.47503502</v>
      </c>
      <c r="AC10" s="214">
        <v>193.32620065</v>
      </c>
      <c r="AD10" s="208">
        <f t="shared" si="5"/>
        <v>966.8176245599999</v>
      </c>
      <c r="AE10" s="134">
        <v>567.15</v>
      </c>
      <c r="AF10" s="134">
        <v>316.27999999999997</v>
      </c>
      <c r="AG10" s="134">
        <v>91.6</v>
      </c>
      <c r="AH10" s="134">
        <v>47.358903819999995</v>
      </c>
      <c r="AI10" s="208">
        <f t="shared" si="6"/>
        <v>1022.38890382</v>
      </c>
      <c r="AJ10" s="134">
        <v>231.21977458000001</v>
      </c>
      <c r="AK10" s="134">
        <v>0</v>
      </c>
      <c r="AL10" s="242">
        <v>0</v>
      </c>
      <c r="AM10" s="242">
        <v>0</v>
      </c>
      <c r="AN10" s="242">
        <v>138.68542953999298</v>
      </c>
      <c r="AO10" s="242">
        <v>14.53962099</v>
      </c>
      <c r="AP10" s="242">
        <v>364.97056223999994</v>
      </c>
      <c r="AQ10" s="243">
        <f t="shared" si="7"/>
        <v>2410.1793402387716</v>
      </c>
      <c r="AR10" s="243">
        <v>0</v>
      </c>
    </row>
    <row r="11" spans="1:44" customFormat="1" ht="15" thickBot="1">
      <c r="B11" s="244" t="s">
        <v>0</v>
      </c>
      <c r="C11" s="245" t="s">
        <v>14</v>
      </c>
      <c r="D11" s="245">
        <v>171.32</v>
      </c>
      <c r="E11" s="245">
        <v>248.83</v>
      </c>
      <c r="F11" s="245">
        <v>126.34</v>
      </c>
      <c r="G11" s="245">
        <v>310.04000000000002</v>
      </c>
      <c r="H11" s="245">
        <v>357.1</v>
      </c>
      <c r="I11" s="245">
        <v>231.54</v>
      </c>
      <c r="J11" s="246">
        <f t="shared" si="1"/>
        <v>1025.02</v>
      </c>
      <c r="K11" s="245">
        <v>16.14</v>
      </c>
      <c r="L11" s="245">
        <v>286.52999999999997</v>
      </c>
      <c r="M11" s="245">
        <v>108.82</v>
      </c>
      <c r="N11" s="245">
        <v>160.1</v>
      </c>
      <c r="O11" s="246">
        <f t="shared" si="2"/>
        <v>571.58999999999992</v>
      </c>
      <c r="P11" s="245">
        <v>67.849999999999994</v>
      </c>
      <c r="Q11" s="245">
        <v>57.5</v>
      </c>
      <c r="R11" s="245">
        <v>350.2</v>
      </c>
      <c r="S11" s="245">
        <v>82.37</v>
      </c>
      <c r="T11" s="246">
        <f t="shared" si="3"/>
        <v>557.91999999999996</v>
      </c>
      <c r="U11" s="248">
        <v>211.61</v>
      </c>
      <c r="V11" s="249">
        <v>98.584999999999994</v>
      </c>
      <c r="W11" s="250">
        <v>719.91364271999987</v>
      </c>
      <c r="X11" s="258">
        <v>2178.79</v>
      </c>
      <c r="Y11" s="246">
        <f t="shared" si="4"/>
        <v>3208.8986427199998</v>
      </c>
      <c r="Z11" s="240">
        <v>3527.6016283199997</v>
      </c>
      <c r="AA11" s="252">
        <v>2670.9317310299998</v>
      </c>
      <c r="AB11" s="252">
        <v>1291.1047172399999</v>
      </c>
      <c r="AC11" s="252">
        <v>983.08358900999997</v>
      </c>
      <c r="AD11" s="253">
        <f t="shared" si="5"/>
        <v>8472.7216656000001</v>
      </c>
      <c r="AE11" s="254">
        <v>5882.78</v>
      </c>
      <c r="AF11" s="254">
        <v>3534.77</v>
      </c>
      <c r="AG11" s="254">
        <v>2549.7600000000002</v>
      </c>
      <c r="AH11" s="254">
        <v>1482.57003029</v>
      </c>
      <c r="AI11" s="253">
        <f t="shared" si="6"/>
        <v>13449.88003029</v>
      </c>
      <c r="AJ11" s="254">
        <v>3438.53745527</v>
      </c>
      <c r="AK11" s="254">
        <v>332.07198782999996</v>
      </c>
      <c r="AL11" s="242">
        <v>363.14521504999999</v>
      </c>
      <c r="AM11" s="242">
        <v>17.104788940000002</v>
      </c>
      <c r="AN11" s="242">
        <v>808.57438349999404</v>
      </c>
      <c r="AO11" s="242">
        <v>451.66948407999996</v>
      </c>
      <c r="AP11" s="242">
        <v>795.74300210000001</v>
      </c>
      <c r="AQ11" s="243">
        <f t="shared" si="7"/>
        <v>76.178163490685932</v>
      </c>
      <c r="AR11" s="243">
        <f t="shared" si="8"/>
        <v>119.12528903635351</v>
      </c>
    </row>
    <row r="12" spans="1:44" s="40" customFormat="1" ht="15" thickBot="1">
      <c r="A12" s="39"/>
      <c r="B12" s="330" t="s">
        <v>15</v>
      </c>
      <c r="C12" s="330"/>
      <c r="D12" s="235">
        <v>488</v>
      </c>
      <c r="E12" s="256">
        <v>1163.81</v>
      </c>
      <c r="F12" s="235">
        <v>544.66999999999996</v>
      </c>
      <c r="G12" s="235">
        <v>413.76</v>
      </c>
      <c r="H12" s="235">
        <v>870.33</v>
      </c>
      <c r="I12" s="256">
        <v>1727.78</v>
      </c>
      <c r="J12" s="236">
        <f t="shared" si="1"/>
        <v>3556.54</v>
      </c>
      <c r="K12" s="235">
        <v>416.34</v>
      </c>
      <c r="L12" s="235">
        <v>272.07</v>
      </c>
      <c r="M12" s="256">
        <v>1021.26</v>
      </c>
      <c r="N12" s="235">
        <v>481.3</v>
      </c>
      <c r="O12" s="236">
        <f t="shared" si="2"/>
        <v>2190.9700000000003</v>
      </c>
      <c r="P12" s="235">
        <v>265.48</v>
      </c>
      <c r="Q12" s="235">
        <v>520.57000000000005</v>
      </c>
      <c r="R12" s="235">
        <v>561.16</v>
      </c>
      <c r="S12" s="235">
        <v>920.03</v>
      </c>
      <c r="T12" s="236">
        <f t="shared" si="3"/>
        <v>2267.2399999999998</v>
      </c>
      <c r="U12" s="237">
        <v>383.28</v>
      </c>
      <c r="V12" s="238">
        <v>747.46630030999995</v>
      </c>
      <c r="W12" s="239">
        <f>SUM(W13:W16)</f>
        <v>1260.0843203600002</v>
      </c>
      <c r="X12" s="262">
        <f>SUM(X13:X16)</f>
        <v>1526.92</v>
      </c>
      <c r="Y12" s="236">
        <f t="shared" si="4"/>
        <v>3917.75062067</v>
      </c>
      <c r="Z12" s="240">
        <f>SUM(Z13:Z16)</f>
        <v>1491.92746511</v>
      </c>
      <c r="AA12" s="240">
        <f>SUM(AA13:AA16)</f>
        <v>1132.74790057</v>
      </c>
      <c r="AB12" s="240">
        <f>SUM(AB13:AB16)</f>
        <v>601.53180837000014</v>
      </c>
      <c r="AC12" s="240">
        <f>SUM(AC13:AC16)</f>
        <v>589.32400049</v>
      </c>
      <c r="AD12" s="241">
        <f t="shared" si="5"/>
        <v>3815.5311745400004</v>
      </c>
      <c r="AE12" s="257">
        <f>SUM(AE13:AE16)</f>
        <v>1154.95</v>
      </c>
      <c r="AF12" s="257">
        <f>SUM(AF13:AF16)</f>
        <v>1480.5</v>
      </c>
      <c r="AG12" s="257">
        <f>SUM(AG13:AG16)</f>
        <v>2393.25</v>
      </c>
      <c r="AH12" s="257">
        <f t="shared" ref="AH12" si="11">SUM(AH13:AH16)</f>
        <v>1661.55172672</v>
      </c>
      <c r="AI12" s="241">
        <f t="shared" si="6"/>
        <v>6690.2517267200001</v>
      </c>
      <c r="AJ12" s="242">
        <f>SUM(AJ13:AJ16)</f>
        <v>1330.6500131400001</v>
      </c>
      <c r="AK12" s="242">
        <f>SUM(AK13:AK16)</f>
        <v>761.03492016999996</v>
      </c>
      <c r="AL12" s="242">
        <f>SUM(AL13:AL16)</f>
        <v>639.44194941000001</v>
      </c>
      <c r="AM12" s="242">
        <f t="shared" ref="AM12:AP12" si="12">SUM(AM13:AM16)</f>
        <v>760.12559528999998</v>
      </c>
      <c r="AN12" s="242">
        <f t="shared" si="12"/>
        <v>776.98736807499995</v>
      </c>
      <c r="AO12" s="242">
        <f t="shared" si="12"/>
        <v>246.27358921999999</v>
      </c>
      <c r="AP12" s="242">
        <f t="shared" si="12"/>
        <v>406.35269958999999</v>
      </c>
      <c r="AQ12" s="243">
        <f t="shared" si="7"/>
        <v>65.000518682090132</v>
      </c>
      <c r="AR12" s="243">
        <f t="shared" si="8"/>
        <v>-36.451979735622089</v>
      </c>
    </row>
    <row r="13" spans="1:44" customFormat="1" ht="15" thickBot="1">
      <c r="B13" s="225" t="s">
        <v>0</v>
      </c>
      <c r="C13" s="226" t="s">
        <v>16</v>
      </c>
      <c r="D13" s="259" t="s">
        <v>11</v>
      </c>
      <c r="E13" s="259" t="s">
        <v>11</v>
      </c>
      <c r="F13" s="226">
        <v>14.7</v>
      </c>
      <c r="G13" s="226">
        <v>1.37</v>
      </c>
      <c r="H13" s="226">
        <v>5.08</v>
      </c>
      <c r="I13" s="226">
        <v>0.88</v>
      </c>
      <c r="J13" s="227">
        <f t="shared" si="1"/>
        <v>22.029999999999998</v>
      </c>
      <c r="K13" s="259" t="s">
        <v>11</v>
      </c>
      <c r="L13" s="259" t="s">
        <v>11</v>
      </c>
      <c r="M13" s="259" t="s">
        <v>11</v>
      </c>
      <c r="N13" s="259" t="s">
        <v>11</v>
      </c>
      <c r="O13" s="227">
        <f t="shared" si="2"/>
        <v>0</v>
      </c>
      <c r="P13" s="259" t="s">
        <v>11</v>
      </c>
      <c r="Q13" s="259" t="s">
        <v>11</v>
      </c>
      <c r="R13" s="259" t="s">
        <v>11</v>
      </c>
      <c r="S13" s="226">
        <v>0.16</v>
      </c>
      <c r="T13" s="227">
        <f t="shared" si="3"/>
        <v>0.16</v>
      </c>
      <c r="U13" s="260" t="s">
        <v>11</v>
      </c>
      <c r="V13" s="229">
        <v>0</v>
      </c>
      <c r="W13" s="230">
        <v>0</v>
      </c>
      <c r="X13" s="261">
        <v>10</v>
      </c>
      <c r="Y13" s="227">
        <f t="shared" si="4"/>
        <v>10</v>
      </c>
      <c r="Z13" s="240">
        <v>0</v>
      </c>
      <c r="AA13" s="232">
        <v>0</v>
      </c>
      <c r="AB13" s="232">
        <v>6.2910000000000004</v>
      </c>
      <c r="AC13" s="232">
        <v>0.63270599999999999</v>
      </c>
      <c r="AD13" s="233">
        <f t="shared" si="5"/>
        <v>6.9237060000000001</v>
      </c>
      <c r="AE13" s="234">
        <v>0</v>
      </c>
      <c r="AF13" s="234">
        <v>0.11</v>
      </c>
      <c r="AG13" s="234">
        <v>0</v>
      </c>
      <c r="AH13" s="234">
        <v>0</v>
      </c>
      <c r="AI13" s="233">
        <f t="shared" si="6"/>
        <v>0.11</v>
      </c>
      <c r="AJ13" s="234">
        <v>4.6288500000000003E-2</v>
      </c>
      <c r="AK13" s="234">
        <v>0</v>
      </c>
      <c r="AL13" s="242">
        <v>0</v>
      </c>
      <c r="AM13" s="242">
        <v>0</v>
      </c>
      <c r="AN13" s="242">
        <v>0</v>
      </c>
      <c r="AO13" s="242">
        <v>1.5</v>
      </c>
      <c r="AP13" s="242">
        <v>0</v>
      </c>
      <c r="AQ13" s="243">
        <f t="shared" si="7"/>
        <v>-100</v>
      </c>
      <c r="AR13" s="243">
        <v>0</v>
      </c>
    </row>
    <row r="14" spans="1:44" customFormat="1" ht="15" thickBot="1">
      <c r="B14" s="209" t="s">
        <v>0</v>
      </c>
      <c r="C14" s="210" t="s">
        <v>17</v>
      </c>
      <c r="D14" s="210">
        <v>239.69</v>
      </c>
      <c r="E14" s="210">
        <v>920.52</v>
      </c>
      <c r="F14" s="210">
        <v>436.41</v>
      </c>
      <c r="G14" s="210">
        <v>236.99</v>
      </c>
      <c r="H14" s="210">
        <v>349.93</v>
      </c>
      <c r="I14" s="210">
        <v>391</v>
      </c>
      <c r="J14" s="207">
        <f t="shared" si="1"/>
        <v>1414.3300000000002</v>
      </c>
      <c r="K14" s="210">
        <v>384.83</v>
      </c>
      <c r="L14" s="210">
        <v>153.22999999999999</v>
      </c>
      <c r="M14" s="210">
        <v>696.38</v>
      </c>
      <c r="N14" s="210">
        <v>420.84</v>
      </c>
      <c r="O14" s="207">
        <f t="shared" si="2"/>
        <v>1655.28</v>
      </c>
      <c r="P14" s="210">
        <v>241.81</v>
      </c>
      <c r="Q14" s="210">
        <v>520.19000000000005</v>
      </c>
      <c r="R14" s="210">
        <v>561.1</v>
      </c>
      <c r="S14" s="210">
        <v>917.01</v>
      </c>
      <c r="T14" s="207">
        <f t="shared" si="3"/>
        <v>2240.1099999999997</v>
      </c>
      <c r="U14" s="211">
        <v>369.28</v>
      </c>
      <c r="V14" s="212">
        <v>747.46630030999995</v>
      </c>
      <c r="W14" s="213">
        <v>956.68665593000003</v>
      </c>
      <c r="X14" s="218">
        <v>1091.2</v>
      </c>
      <c r="Y14" s="207">
        <f t="shared" si="4"/>
        <v>3164.6329562399997</v>
      </c>
      <c r="Z14" s="240">
        <v>1268.44137419</v>
      </c>
      <c r="AA14" s="214">
        <v>1121.6638837200001</v>
      </c>
      <c r="AB14" s="214">
        <v>561.24184947000003</v>
      </c>
      <c r="AC14" s="214">
        <v>571.47988994000002</v>
      </c>
      <c r="AD14" s="208">
        <f t="shared" si="5"/>
        <v>3522.8269973200004</v>
      </c>
      <c r="AE14" s="134">
        <v>755.94</v>
      </c>
      <c r="AF14" s="134">
        <v>1067.02</v>
      </c>
      <c r="AG14" s="134">
        <v>1774.88</v>
      </c>
      <c r="AH14" s="242">
        <v>1480.9397791700001</v>
      </c>
      <c r="AI14" s="242">
        <f t="shared" si="6"/>
        <v>5078.7797791700004</v>
      </c>
      <c r="AJ14" s="242">
        <v>559.79229931999998</v>
      </c>
      <c r="AK14" s="242">
        <v>725.99992017</v>
      </c>
      <c r="AL14" s="242">
        <v>624.44838442000002</v>
      </c>
      <c r="AM14" s="242">
        <v>645.52559528999996</v>
      </c>
      <c r="AN14" s="242">
        <v>759.99744108499999</v>
      </c>
      <c r="AO14" s="242">
        <v>209.77358921999999</v>
      </c>
      <c r="AP14" s="242">
        <v>334.35179958999998</v>
      </c>
      <c r="AQ14" s="243">
        <f t="shared" si="7"/>
        <v>59.38698519352149</v>
      </c>
      <c r="AR14" s="243">
        <f t="shared" si="8"/>
        <v>-46.456455340091473</v>
      </c>
    </row>
    <row r="15" spans="1:44" customFormat="1" ht="15" thickBot="1">
      <c r="B15" s="209" t="s">
        <v>0</v>
      </c>
      <c r="C15" s="210" t="s">
        <v>18</v>
      </c>
      <c r="D15" s="215" t="s">
        <v>11</v>
      </c>
      <c r="E15" s="210">
        <v>2.48</v>
      </c>
      <c r="F15" s="215" t="s">
        <v>11</v>
      </c>
      <c r="G15" s="215" t="s">
        <v>11</v>
      </c>
      <c r="H15" s="215" t="s">
        <v>11</v>
      </c>
      <c r="I15" s="215" t="s">
        <v>11</v>
      </c>
      <c r="J15" s="207">
        <f t="shared" si="1"/>
        <v>0</v>
      </c>
      <c r="K15" s="215" t="s">
        <v>11</v>
      </c>
      <c r="L15" s="210">
        <v>0.99</v>
      </c>
      <c r="M15" s="210">
        <v>7.11</v>
      </c>
      <c r="N15" s="215" t="s">
        <v>11</v>
      </c>
      <c r="O15" s="207">
        <f t="shared" si="2"/>
        <v>8.1</v>
      </c>
      <c r="P15" s="215" t="s">
        <v>11</v>
      </c>
      <c r="Q15" s="215" t="s">
        <v>11</v>
      </c>
      <c r="R15" s="215" t="s">
        <v>11</v>
      </c>
      <c r="S15" s="210">
        <v>0.03</v>
      </c>
      <c r="T15" s="207">
        <f t="shared" si="3"/>
        <v>0.03</v>
      </c>
      <c r="U15" s="211">
        <v>3</v>
      </c>
      <c r="V15" s="212">
        <v>0</v>
      </c>
      <c r="W15" s="213">
        <v>0.51794885999999996</v>
      </c>
      <c r="X15" s="197">
        <v>0</v>
      </c>
      <c r="Y15" s="207">
        <f t="shared" si="4"/>
        <v>3.5179488599999997</v>
      </c>
      <c r="Z15" s="240">
        <v>0</v>
      </c>
      <c r="AA15" s="214">
        <v>0</v>
      </c>
      <c r="AB15" s="214">
        <v>0</v>
      </c>
      <c r="AC15" s="214">
        <v>1.0335467300000001</v>
      </c>
      <c r="AD15" s="208">
        <f t="shared" si="5"/>
        <v>1.0335467300000001</v>
      </c>
      <c r="AE15" s="134">
        <v>0</v>
      </c>
      <c r="AF15" s="134">
        <v>0</v>
      </c>
      <c r="AG15" s="134">
        <v>0</v>
      </c>
      <c r="AH15" s="134">
        <v>2.9590802000000003</v>
      </c>
      <c r="AI15" s="208">
        <f t="shared" si="6"/>
        <v>2.9590802000000003</v>
      </c>
      <c r="AJ15" s="134">
        <v>0.82482599999999995</v>
      </c>
      <c r="AK15" s="134">
        <v>0</v>
      </c>
      <c r="AL15" s="242">
        <v>0</v>
      </c>
      <c r="AM15" s="242">
        <v>0</v>
      </c>
      <c r="AN15" s="242">
        <v>0</v>
      </c>
      <c r="AO15" s="242">
        <v>0</v>
      </c>
      <c r="AP15" s="242">
        <v>8.9999999999999998E-4</v>
      </c>
      <c r="AQ15" s="243">
        <v>0</v>
      </c>
      <c r="AR15" s="243">
        <v>0</v>
      </c>
    </row>
    <row r="16" spans="1:44" customFormat="1" ht="15" thickBot="1">
      <c r="B16" s="244" t="s">
        <v>0</v>
      </c>
      <c r="C16" s="245" t="s">
        <v>19</v>
      </c>
      <c r="D16" s="245">
        <v>248.3</v>
      </c>
      <c r="E16" s="245">
        <v>240.81</v>
      </c>
      <c r="F16" s="245">
        <v>93.56</v>
      </c>
      <c r="G16" s="245">
        <v>175.4</v>
      </c>
      <c r="H16" s="245">
        <v>515.30999999999995</v>
      </c>
      <c r="I16" s="263">
        <v>1335.91</v>
      </c>
      <c r="J16" s="246">
        <f t="shared" si="1"/>
        <v>2120.1800000000003</v>
      </c>
      <c r="K16" s="245">
        <v>31.51</v>
      </c>
      <c r="L16" s="245">
        <v>117.85</v>
      </c>
      <c r="M16" s="245">
        <v>317.77</v>
      </c>
      <c r="N16" s="245">
        <v>60.46</v>
      </c>
      <c r="O16" s="246">
        <f t="shared" si="2"/>
        <v>527.59</v>
      </c>
      <c r="P16" s="245">
        <v>23.66</v>
      </c>
      <c r="Q16" s="245">
        <v>0.38</v>
      </c>
      <c r="R16" s="245">
        <v>0.06</v>
      </c>
      <c r="S16" s="245">
        <v>2.83</v>
      </c>
      <c r="T16" s="246">
        <f t="shared" si="3"/>
        <v>26.93</v>
      </c>
      <c r="U16" s="248">
        <v>11</v>
      </c>
      <c r="V16" s="249">
        <v>0</v>
      </c>
      <c r="W16" s="250">
        <v>302.87971557000003</v>
      </c>
      <c r="X16" s="251">
        <v>425.72</v>
      </c>
      <c r="Y16" s="246">
        <f t="shared" si="4"/>
        <v>739.59971557000006</v>
      </c>
      <c r="Z16" s="240">
        <v>223.48609091999998</v>
      </c>
      <c r="AA16" s="252">
        <v>11.084016849999999</v>
      </c>
      <c r="AB16" s="252">
        <v>33.998958899999998</v>
      </c>
      <c r="AC16" s="252">
        <v>16.17785782</v>
      </c>
      <c r="AD16" s="253">
        <f t="shared" si="5"/>
        <v>284.74692448999997</v>
      </c>
      <c r="AE16" s="254">
        <v>399.01</v>
      </c>
      <c r="AF16" s="254">
        <v>413.37</v>
      </c>
      <c r="AG16" s="254">
        <v>618.37</v>
      </c>
      <c r="AH16" s="254">
        <v>177.65286735000004</v>
      </c>
      <c r="AI16" s="253">
        <f t="shared" si="6"/>
        <v>1608.40286735</v>
      </c>
      <c r="AJ16" s="254">
        <v>769.9865993200001</v>
      </c>
      <c r="AK16" s="254">
        <v>35.034999999999997</v>
      </c>
      <c r="AL16" s="242">
        <v>14.993564989999999</v>
      </c>
      <c r="AM16" s="242">
        <v>114.6</v>
      </c>
      <c r="AN16" s="242">
        <v>16.989926990000008</v>
      </c>
      <c r="AO16" s="242">
        <v>35</v>
      </c>
      <c r="AP16" s="242">
        <v>72</v>
      </c>
      <c r="AQ16" s="243">
        <f t="shared" si="7"/>
        <v>105.71428571428572</v>
      </c>
      <c r="AR16" s="243">
        <f t="shared" si="8"/>
        <v>380.20600869786875</v>
      </c>
    </row>
    <row r="17" spans="1:44" s="40" customFormat="1" ht="15" thickBot="1">
      <c r="A17" s="39"/>
      <c r="B17" s="327" t="s">
        <v>20</v>
      </c>
      <c r="C17" s="327"/>
      <c r="D17" s="256">
        <v>4418.75</v>
      </c>
      <c r="E17" s="256">
        <v>4681.3900000000003</v>
      </c>
      <c r="F17" s="256">
        <v>3904.55</v>
      </c>
      <c r="G17" s="256">
        <v>5803.89</v>
      </c>
      <c r="H17" s="256">
        <v>6542.58</v>
      </c>
      <c r="I17" s="256">
        <v>4499.74</v>
      </c>
      <c r="J17" s="236">
        <f t="shared" si="1"/>
        <v>20750.760000000002</v>
      </c>
      <c r="K17" s="256">
        <v>2671.59</v>
      </c>
      <c r="L17" s="256">
        <v>2666.36</v>
      </c>
      <c r="M17" s="256">
        <v>2748.1</v>
      </c>
      <c r="N17" s="256">
        <v>1556.95</v>
      </c>
      <c r="O17" s="236">
        <f t="shared" si="2"/>
        <v>9643.0000000000018</v>
      </c>
      <c r="P17" s="235">
        <v>710.97</v>
      </c>
      <c r="Q17" s="256">
        <v>1042.17</v>
      </c>
      <c r="R17" s="256">
        <v>1822.12</v>
      </c>
      <c r="S17" s="256">
        <v>1548.88</v>
      </c>
      <c r="T17" s="236">
        <f t="shared" si="3"/>
        <v>5124.1400000000003</v>
      </c>
      <c r="U17" s="264">
        <f>U12+U8+U5</f>
        <v>908.27</v>
      </c>
      <c r="V17" s="264">
        <f>V12+V8+V5</f>
        <v>1792.3447423799998</v>
      </c>
      <c r="W17" s="264">
        <f>W12+W8+W5</f>
        <v>4145.0953396499999</v>
      </c>
      <c r="X17" s="264">
        <v>5382.86</v>
      </c>
      <c r="Y17" s="236">
        <f>SUM(U17:X17)</f>
        <v>12228.570082030001</v>
      </c>
      <c r="Z17" s="265">
        <f>Z12+Z8+Z5</f>
        <v>6303.6321352099994</v>
      </c>
      <c r="AA17" s="265">
        <f>AA12+AA8+AA5</f>
        <v>5513.5516015100002</v>
      </c>
      <c r="AB17" s="265">
        <f>AB12+AB8+AB5</f>
        <v>2855.20563528</v>
      </c>
      <c r="AC17" s="265">
        <f>AC12+AC8+AC5</f>
        <v>2140.0799561999997</v>
      </c>
      <c r="AD17" s="241">
        <f t="shared" si="5"/>
        <v>16812.469328199997</v>
      </c>
      <c r="AE17" s="242">
        <f>SUM(AE5,AE8,AE12)</f>
        <v>8508.48</v>
      </c>
      <c r="AF17" s="242">
        <f t="shared" ref="AF17:AH17" si="13">SUM(AF5,AF8,AF12)</f>
        <v>6052.31</v>
      </c>
      <c r="AG17" s="242">
        <f t="shared" si="13"/>
        <v>5626.88</v>
      </c>
      <c r="AH17" s="242">
        <f t="shared" si="13"/>
        <v>3802.3827975700005</v>
      </c>
      <c r="AI17" s="242">
        <f>SUM(AI5,AI8,AI12)</f>
        <v>23990.052797570002</v>
      </c>
      <c r="AJ17" s="242">
        <f>SUM(AJ5,AJ8,AJ12)</f>
        <v>5854.3788753199997</v>
      </c>
      <c r="AK17" s="242">
        <f>SUM(AK5,AK8,AK12)</f>
        <v>1294.9448597199998</v>
      </c>
      <c r="AL17" s="242">
        <f>SUM(AL5,AL8,AL12)</f>
        <v>1461.48681734</v>
      </c>
      <c r="AM17" s="242">
        <f t="shared" ref="AM17:AP17" si="14">SUM(AM5,AM8,AM12)</f>
        <v>1045.31890441</v>
      </c>
      <c r="AN17" s="242">
        <f t="shared" si="14"/>
        <v>1905.8880302068039</v>
      </c>
      <c r="AO17" s="242">
        <f t="shared" si="14"/>
        <v>875.61706910999999</v>
      </c>
      <c r="AP17" s="242">
        <f t="shared" si="14"/>
        <v>1731.37405397</v>
      </c>
      <c r="AQ17" s="243">
        <f t="shared" si="7"/>
        <v>97.731875616565318</v>
      </c>
      <c r="AR17" s="243">
        <f t="shared" si="8"/>
        <v>18.466621349429076</v>
      </c>
    </row>
    <row r="19" spans="1:44">
      <c r="AJ19" s="270"/>
      <c r="AK19" s="270"/>
      <c r="AL19" s="270"/>
      <c r="AM19" s="270"/>
      <c r="AN19" s="270"/>
      <c r="AO19" s="270"/>
      <c r="AP19" s="270"/>
      <c r="AQ19" s="271"/>
      <c r="AR19" s="271"/>
    </row>
    <row r="20" spans="1:44">
      <c r="AJ20" s="270"/>
      <c r="AK20" s="270"/>
      <c r="AL20" s="270"/>
      <c r="AM20" s="270"/>
      <c r="AN20" s="270"/>
      <c r="AO20" s="270"/>
      <c r="AP20" s="270"/>
      <c r="AQ20" s="271"/>
      <c r="AR20" s="271"/>
    </row>
    <row r="21" spans="1:44">
      <c r="AO21" s="270"/>
    </row>
    <row r="22" spans="1:44">
      <c r="AO22" s="311"/>
    </row>
    <row r="23" spans="1:44">
      <c r="AR23" s="271"/>
    </row>
    <row r="25" spans="1:44">
      <c r="AR25" s="271"/>
    </row>
  </sheetData>
  <mergeCells count="8">
    <mergeCell ref="AN3:AP3"/>
    <mergeCell ref="B17:C17"/>
    <mergeCell ref="AE3:AG3"/>
    <mergeCell ref="B2:I2"/>
    <mergeCell ref="B5:C5"/>
    <mergeCell ref="B8:C8"/>
    <mergeCell ref="B12:C12"/>
    <mergeCell ref="AJ3:AM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5" sqref="R15"/>
    </sheetView>
  </sheetViews>
  <sheetFormatPr defaultColWidth="9.109375" defaultRowHeight="14.4"/>
  <cols>
    <col min="1" max="2" width="9.109375" style="71"/>
    <col min="3" max="6" width="9.5546875" style="71" bestFit="1" customWidth="1"/>
    <col min="7" max="7" width="10.5546875" style="71" bestFit="1" customWidth="1"/>
    <col min="8" max="11" width="9.5546875" style="71" bestFit="1" customWidth="1"/>
    <col min="12" max="12" width="9.5546875" style="71" customWidth="1"/>
    <col min="13" max="13" width="9.5546875" style="71" bestFit="1" customWidth="1"/>
    <col min="14" max="14" width="10.88671875" style="71" customWidth="1"/>
    <col min="15" max="19" width="9.5546875" style="71" bestFit="1" customWidth="1"/>
    <col min="20" max="16384" width="9.109375" style="71"/>
  </cols>
  <sheetData>
    <row r="1" spans="1:18">
      <c r="A1" s="5" t="s">
        <v>288</v>
      </c>
      <c r="B1" s="5"/>
      <c r="C1" s="5"/>
      <c r="D1" s="5"/>
      <c r="E1" s="5"/>
      <c r="F1" s="5"/>
      <c r="G1" s="5"/>
      <c r="H1" s="304"/>
      <c r="I1" s="304"/>
      <c r="J1" s="304"/>
      <c r="K1" s="304"/>
      <c r="L1" s="304"/>
      <c r="M1" s="304"/>
      <c r="N1" s="304"/>
      <c r="O1" s="304"/>
    </row>
    <row r="2" spans="1:18">
      <c r="A2" s="309" t="s">
        <v>200</v>
      </c>
      <c r="B2" s="309" t="s">
        <v>201</v>
      </c>
      <c r="C2" s="309" t="s">
        <v>277</v>
      </c>
      <c r="D2" s="309" t="s">
        <v>278</v>
      </c>
      <c r="E2" s="309" t="s">
        <v>279</v>
      </c>
      <c r="F2" s="309" t="s">
        <v>280</v>
      </c>
      <c r="G2" s="309" t="s">
        <v>250</v>
      </c>
      <c r="H2" s="310" t="s">
        <v>281</v>
      </c>
      <c r="I2" s="310" t="s">
        <v>282</v>
      </c>
      <c r="J2" s="310" t="s">
        <v>283</v>
      </c>
      <c r="K2" s="310" t="s">
        <v>284</v>
      </c>
      <c r="L2" s="309" t="s">
        <v>272</v>
      </c>
      <c r="M2" s="310" t="s">
        <v>285</v>
      </c>
      <c r="N2" s="310" t="s">
        <v>286</v>
      </c>
      <c r="O2" s="310" t="s">
        <v>287</v>
      </c>
    </row>
    <row r="3" spans="1:18">
      <c r="A3" s="123">
        <v>1</v>
      </c>
      <c r="B3" s="123" t="s">
        <v>99</v>
      </c>
      <c r="C3" s="305">
        <v>0</v>
      </c>
      <c r="D3" s="305">
        <v>0</v>
      </c>
      <c r="E3" s="306">
        <v>0</v>
      </c>
      <c r="F3" s="307"/>
      <c r="G3" s="308">
        <f>SUM(C3:F3)</f>
        <v>0</v>
      </c>
      <c r="H3" s="305">
        <f>0*1000000</f>
        <v>0</v>
      </c>
      <c r="I3" s="305">
        <v>0</v>
      </c>
      <c r="J3" s="305">
        <v>0</v>
      </c>
      <c r="K3" s="305">
        <v>0</v>
      </c>
      <c r="L3" s="308">
        <f>SUM(H3:K3)</f>
        <v>0</v>
      </c>
      <c r="M3" s="305">
        <v>0</v>
      </c>
      <c r="N3" s="305">
        <v>0</v>
      </c>
      <c r="O3" s="305">
        <v>0</v>
      </c>
    </row>
    <row r="4" spans="1:18">
      <c r="A4" s="123">
        <v>2</v>
      </c>
      <c r="B4" s="123" t="s">
        <v>202</v>
      </c>
      <c r="C4" s="131">
        <v>1.15E-2</v>
      </c>
      <c r="D4" s="129">
        <v>0</v>
      </c>
      <c r="E4" s="130">
        <v>0</v>
      </c>
      <c r="F4" s="131"/>
      <c r="G4" s="124">
        <f>SUM(C4:F4)</f>
        <v>1.15E-2</v>
      </c>
      <c r="H4" s="305">
        <v>0</v>
      </c>
      <c r="I4" s="305">
        <v>0.36194500000000002</v>
      </c>
      <c r="J4" s="305">
        <v>0</v>
      </c>
      <c r="K4" s="305">
        <v>0</v>
      </c>
      <c r="L4" s="308">
        <f>SUM(H4:K4)</f>
        <v>0.36194500000000002</v>
      </c>
      <c r="M4" s="305">
        <v>0</v>
      </c>
      <c r="N4" s="305">
        <v>0</v>
      </c>
      <c r="O4" s="305">
        <v>0</v>
      </c>
    </row>
    <row r="5" spans="1:18">
      <c r="A5" s="123">
        <v>3</v>
      </c>
      <c r="B5" s="123" t="s">
        <v>100</v>
      </c>
      <c r="C5" s="129">
        <v>0</v>
      </c>
      <c r="D5" s="131">
        <v>2</v>
      </c>
      <c r="E5" s="130">
        <v>0</v>
      </c>
      <c r="F5" s="131"/>
      <c r="G5" s="124">
        <f t="shared" ref="G5" si="0">SUM(C5:F5)</f>
        <v>2</v>
      </c>
      <c r="H5" s="305">
        <v>0.1</v>
      </c>
      <c r="I5" s="305">
        <v>0</v>
      </c>
      <c r="J5" s="305">
        <v>0</v>
      </c>
      <c r="K5" s="305">
        <v>0</v>
      </c>
      <c r="L5" s="308">
        <f t="shared" ref="L5:L67" si="1">SUM(H5:K5)</f>
        <v>0.1</v>
      </c>
      <c r="M5" s="305">
        <v>0</v>
      </c>
      <c r="N5" s="305">
        <v>0</v>
      </c>
      <c r="O5" s="305">
        <v>0</v>
      </c>
    </row>
    <row r="6" spans="1:18">
      <c r="A6" s="123">
        <v>4</v>
      </c>
      <c r="B6" s="123" t="s">
        <v>260</v>
      </c>
      <c r="C6" s="130"/>
      <c r="D6" s="130"/>
      <c r="E6" s="130"/>
      <c r="F6" s="130"/>
      <c r="G6" s="124"/>
      <c r="H6" s="305">
        <v>0</v>
      </c>
      <c r="I6" s="305">
        <v>0</v>
      </c>
      <c r="J6" s="305">
        <v>0.2</v>
      </c>
      <c r="K6" s="305">
        <v>0</v>
      </c>
      <c r="L6" s="308">
        <f t="shared" si="1"/>
        <v>0.2</v>
      </c>
      <c r="M6" s="305">
        <v>0</v>
      </c>
      <c r="N6" s="305">
        <v>0</v>
      </c>
      <c r="O6" s="305">
        <v>0</v>
      </c>
    </row>
    <row r="7" spans="1:18">
      <c r="A7" s="123">
        <v>5</v>
      </c>
      <c r="B7" s="123" t="s">
        <v>101</v>
      </c>
      <c r="C7" s="131">
        <v>3.4993999999999997E-2</v>
      </c>
      <c r="D7" s="131">
        <v>0.40593499999999999</v>
      </c>
      <c r="E7" s="131">
        <v>0.125946</v>
      </c>
      <c r="F7" s="131">
        <v>9.9963999999999997E-2</v>
      </c>
      <c r="G7" s="124"/>
      <c r="H7" s="305">
        <v>0.149946</v>
      </c>
      <c r="I7" s="305">
        <v>0</v>
      </c>
      <c r="J7" s="305">
        <v>2E-8</v>
      </c>
      <c r="K7" s="305">
        <v>0</v>
      </c>
      <c r="L7" s="308">
        <f t="shared" si="1"/>
        <v>0.14994601999999999</v>
      </c>
      <c r="M7" s="305">
        <v>0</v>
      </c>
      <c r="N7" s="305">
        <v>0</v>
      </c>
      <c r="O7" s="305">
        <v>0</v>
      </c>
    </row>
    <row r="8" spans="1:18">
      <c r="A8" s="123">
        <v>6</v>
      </c>
      <c r="B8" s="123" t="s">
        <v>265</v>
      </c>
      <c r="C8" s="129"/>
      <c r="D8" s="129"/>
      <c r="E8" s="131">
        <v>2.997E-2</v>
      </c>
      <c r="F8" s="131"/>
      <c r="G8" s="124"/>
      <c r="H8" s="305">
        <v>0</v>
      </c>
      <c r="I8" s="305">
        <v>0</v>
      </c>
      <c r="J8" s="305">
        <v>0</v>
      </c>
      <c r="K8" s="305">
        <v>0</v>
      </c>
      <c r="L8" s="308">
        <f t="shared" si="1"/>
        <v>0</v>
      </c>
      <c r="M8" s="305">
        <v>0</v>
      </c>
      <c r="N8" s="305">
        <v>0</v>
      </c>
      <c r="O8" s="305">
        <v>0</v>
      </c>
    </row>
    <row r="9" spans="1:18">
      <c r="A9" s="123">
        <v>7</v>
      </c>
      <c r="B9" s="123" t="s">
        <v>102</v>
      </c>
      <c r="C9" s="129">
        <v>0</v>
      </c>
      <c r="D9" s="129">
        <v>0</v>
      </c>
      <c r="E9" s="130">
        <v>0</v>
      </c>
      <c r="F9" s="131"/>
      <c r="G9" s="124">
        <f t="shared" ref="G9:G11" si="2">SUM(C9:F9)</f>
        <v>0</v>
      </c>
      <c r="H9" s="305">
        <v>0</v>
      </c>
      <c r="I9" s="305">
        <v>0</v>
      </c>
      <c r="J9" s="305">
        <v>0</v>
      </c>
      <c r="K9" s="305">
        <v>0</v>
      </c>
      <c r="L9" s="308">
        <f t="shared" si="1"/>
        <v>0</v>
      </c>
      <c r="M9" s="305">
        <v>0</v>
      </c>
      <c r="N9" s="305">
        <v>0</v>
      </c>
      <c r="O9" s="305">
        <v>0</v>
      </c>
    </row>
    <row r="10" spans="1:18">
      <c r="A10" s="123">
        <v>8</v>
      </c>
      <c r="B10" s="123" t="s">
        <v>103</v>
      </c>
      <c r="C10" s="129">
        <v>0</v>
      </c>
      <c r="D10" s="131">
        <v>0.2</v>
      </c>
      <c r="E10" s="131">
        <v>0.3</v>
      </c>
      <c r="F10" s="131"/>
      <c r="G10" s="124">
        <f t="shared" si="2"/>
        <v>0.5</v>
      </c>
      <c r="H10" s="305">
        <v>0</v>
      </c>
      <c r="I10" s="305">
        <v>0</v>
      </c>
      <c r="J10" s="305">
        <v>0</v>
      </c>
      <c r="K10" s="305">
        <v>0</v>
      </c>
      <c r="L10" s="308">
        <f t="shared" si="1"/>
        <v>0</v>
      </c>
      <c r="M10" s="305">
        <v>0</v>
      </c>
      <c r="N10" s="305">
        <v>0</v>
      </c>
      <c r="O10" s="305">
        <v>0</v>
      </c>
    </row>
    <row r="11" spans="1:18">
      <c r="A11" s="123">
        <v>9</v>
      </c>
      <c r="B11" s="123" t="s">
        <v>104</v>
      </c>
      <c r="C11" s="129">
        <v>0</v>
      </c>
      <c r="D11" s="129">
        <v>0</v>
      </c>
      <c r="E11" s="130">
        <v>0</v>
      </c>
      <c r="F11" s="131"/>
      <c r="G11" s="124">
        <f t="shared" si="2"/>
        <v>0</v>
      </c>
      <c r="H11" s="305">
        <v>0</v>
      </c>
      <c r="I11" s="305">
        <v>0</v>
      </c>
      <c r="J11" s="305">
        <v>0</v>
      </c>
      <c r="K11" s="305">
        <v>0</v>
      </c>
      <c r="L11" s="308">
        <f t="shared" si="1"/>
        <v>0</v>
      </c>
      <c r="M11" s="305">
        <v>0</v>
      </c>
      <c r="N11" s="305">
        <v>0</v>
      </c>
      <c r="O11" s="305">
        <v>0</v>
      </c>
    </row>
    <row r="12" spans="1:18">
      <c r="A12" s="123">
        <v>10</v>
      </c>
      <c r="B12" s="123" t="s">
        <v>105</v>
      </c>
      <c r="C12" s="131">
        <v>240.56364008</v>
      </c>
      <c r="D12" s="131">
        <v>207.84535039999997</v>
      </c>
      <c r="E12" s="131">
        <v>108.75991666</v>
      </c>
      <c r="F12" s="131">
        <v>38.38285561</v>
      </c>
      <c r="G12" s="124">
        <f>SUM(C12:F12)</f>
        <v>595.55176274999997</v>
      </c>
      <c r="H12" s="305">
        <v>70.715663370000001</v>
      </c>
      <c r="I12" s="305">
        <v>4.9562791399999995</v>
      </c>
      <c r="J12" s="305">
        <v>1.4133252599999997</v>
      </c>
      <c r="K12" s="305">
        <v>0.35468222999999999</v>
      </c>
      <c r="L12" s="308">
        <f t="shared" si="1"/>
        <v>77.439949999999996</v>
      </c>
      <c r="M12" s="305">
        <v>0.38093019999999994</v>
      </c>
      <c r="N12" s="305">
        <v>25.718622370000002</v>
      </c>
      <c r="O12" s="305">
        <v>0.71108724999999995</v>
      </c>
    </row>
    <row r="13" spans="1:18">
      <c r="A13" s="123">
        <v>11</v>
      </c>
      <c r="B13" s="123" t="s">
        <v>106</v>
      </c>
      <c r="C13" s="129">
        <v>0</v>
      </c>
      <c r="D13" s="129">
        <v>0</v>
      </c>
      <c r="E13" s="130">
        <v>0</v>
      </c>
      <c r="F13" s="131"/>
      <c r="G13" s="124">
        <f t="shared" ref="G13:G14" si="3">SUM(C13:F13)</f>
        <v>0</v>
      </c>
      <c r="H13" s="305">
        <v>0</v>
      </c>
      <c r="I13" s="305">
        <v>0</v>
      </c>
      <c r="J13" s="305">
        <v>0</v>
      </c>
      <c r="K13" s="305">
        <v>0</v>
      </c>
      <c r="L13" s="308">
        <f t="shared" si="1"/>
        <v>0</v>
      </c>
      <c r="M13" s="305">
        <v>0</v>
      </c>
      <c r="N13" s="305">
        <v>0</v>
      </c>
      <c r="O13" s="305">
        <v>0</v>
      </c>
    </row>
    <row r="14" spans="1:18">
      <c r="A14" s="123">
        <v>12</v>
      </c>
      <c r="B14" s="123" t="s">
        <v>107</v>
      </c>
      <c r="C14" s="129">
        <v>0</v>
      </c>
      <c r="D14" s="131">
        <v>1.696455</v>
      </c>
      <c r="E14" s="131">
        <v>1.7047300000000001</v>
      </c>
      <c r="F14" s="131"/>
      <c r="G14" s="124">
        <f t="shared" si="3"/>
        <v>3.4011849999999999</v>
      </c>
      <c r="H14" s="305">
        <v>0</v>
      </c>
      <c r="I14" s="305">
        <v>0</v>
      </c>
      <c r="J14" s="305">
        <v>0</v>
      </c>
      <c r="K14" s="305">
        <v>6.4999999999999997E-3</v>
      </c>
      <c r="L14" s="308">
        <f t="shared" si="1"/>
        <v>6.4999999999999997E-3</v>
      </c>
      <c r="M14" s="305">
        <v>0</v>
      </c>
      <c r="N14" s="305">
        <v>0</v>
      </c>
      <c r="O14" s="305">
        <v>0</v>
      </c>
    </row>
    <row r="15" spans="1:18">
      <c r="A15" s="123">
        <v>13</v>
      </c>
      <c r="B15" s="123" t="s">
        <v>108</v>
      </c>
      <c r="C15" s="129">
        <v>0</v>
      </c>
      <c r="D15" s="129">
        <v>0</v>
      </c>
      <c r="E15" s="130">
        <v>0</v>
      </c>
      <c r="F15" s="131">
        <v>0.51600436999999999</v>
      </c>
      <c r="G15" s="124">
        <f>SUM(C15:F15)</f>
        <v>0.51600436999999999</v>
      </c>
      <c r="H15" s="305">
        <v>1.05</v>
      </c>
      <c r="I15" s="305">
        <v>0</v>
      </c>
      <c r="J15" s="305">
        <v>0</v>
      </c>
      <c r="K15" s="305">
        <v>0</v>
      </c>
      <c r="L15" s="308">
        <f t="shared" si="1"/>
        <v>1.05</v>
      </c>
      <c r="M15" s="305">
        <v>0</v>
      </c>
      <c r="N15" s="305">
        <v>0</v>
      </c>
      <c r="O15" s="305">
        <v>0</v>
      </c>
      <c r="R15" s="71" t="s">
        <v>293</v>
      </c>
    </row>
    <row r="16" spans="1:18">
      <c r="A16" s="123">
        <v>14</v>
      </c>
      <c r="B16" s="123" t="s">
        <v>194</v>
      </c>
      <c r="C16" s="131">
        <v>6.4587724900000003</v>
      </c>
      <c r="D16" s="131">
        <v>22.791548799999997</v>
      </c>
      <c r="E16" s="131">
        <v>4.4611721899999992</v>
      </c>
      <c r="F16" s="131">
        <v>4.7285378499999995</v>
      </c>
      <c r="G16" s="124">
        <f>SUM(C16:F16)</f>
        <v>38.440031330000004</v>
      </c>
      <c r="H16" s="305">
        <v>1.34988</v>
      </c>
      <c r="I16" s="305">
        <v>0.1</v>
      </c>
      <c r="J16" s="305">
        <v>0</v>
      </c>
      <c r="K16" s="305">
        <v>0</v>
      </c>
      <c r="L16" s="308">
        <f t="shared" si="1"/>
        <v>1.4498800000000001</v>
      </c>
      <c r="M16" s="305">
        <v>0</v>
      </c>
      <c r="N16" s="305">
        <v>0</v>
      </c>
      <c r="O16" s="305">
        <v>0</v>
      </c>
    </row>
    <row r="17" spans="1:15">
      <c r="A17" s="123">
        <v>15</v>
      </c>
      <c r="B17" s="123" t="s">
        <v>109</v>
      </c>
      <c r="C17" s="129">
        <v>0</v>
      </c>
      <c r="D17" s="129">
        <v>0</v>
      </c>
      <c r="E17" s="130">
        <v>0</v>
      </c>
      <c r="F17" s="131">
        <v>0.40775391</v>
      </c>
      <c r="G17" s="124">
        <f>SUM(C17:F17)</f>
        <v>0.40775391</v>
      </c>
      <c r="H17" s="305">
        <v>0</v>
      </c>
      <c r="I17" s="305">
        <v>5.0124321700000003</v>
      </c>
      <c r="J17" s="305">
        <v>0</v>
      </c>
      <c r="K17" s="305">
        <v>0</v>
      </c>
      <c r="L17" s="308">
        <f t="shared" si="1"/>
        <v>5.0124321700000003</v>
      </c>
      <c r="M17" s="305">
        <v>0</v>
      </c>
      <c r="N17" s="305">
        <v>0</v>
      </c>
      <c r="O17" s="305">
        <v>0</v>
      </c>
    </row>
    <row r="18" spans="1:15">
      <c r="A18" s="123">
        <v>16</v>
      </c>
      <c r="B18" s="123" t="s">
        <v>110</v>
      </c>
      <c r="C18" s="131">
        <v>25.422745500000001</v>
      </c>
      <c r="D18" s="131">
        <v>26.165296089999998</v>
      </c>
      <c r="E18" s="131">
        <v>15.939356</v>
      </c>
      <c r="F18" s="131">
        <v>6.1834546599999998</v>
      </c>
      <c r="G18" s="124">
        <f>SUM(C18:F18)</f>
        <v>73.710852250000002</v>
      </c>
      <c r="H18" s="305">
        <v>25.885000000000002</v>
      </c>
      <c r="I18" s="305">
        <v>24.265000000000001</v>
      </c>
      <c r="J18" s="305">
        <v>13.537079199999999</v>
      </c>
      <c r="K18" s="305">
        <v>61.329180640000004</v>
      </c>
      <c r="L18" s="308">
        <f t="shared" si="1"/>
        <v>125.01625984</v>
      </c>
      <c r="M18" s="305">
        <v>23.94414746</v>
      </c>
      <c r="N18" s="305">
        <v>0</v>
      </c>
      <c r="O18" s="305">
        <v>6.7953970000000004</v>
      </c>
    </row>
    <row r="19" spans="1:15">
      <c r="A19" s="123">
        <v>17</v>
      </c>
      <c r="B19" s="123" t="s">
        <v>111</v>
      </c>
      <c r="C19" s="129">
        <v>0</v>
      </c>
      <c r="D19" s="129">
        <v>0</v>
      </c>
      <c r="E19" s="130">
        <v>0</v>
      </c>
      <c r="F19" s="131"/>
      <c r="G19" s="124">
        <f t="shared" ref="G19:G20" si="4">SUM(C19:F19)</f>
        <v>0</v>
      </c>
      <c r="H19" s="305">
        <v>0</v>
      </c>
      <c r="I19" s="305">
        <v>0</v>
      </c>
      <c r="J19" s="305">
        <v>0</v>
      </c>
      <c r="K19" s="305">
        <v>0</v>
      </c>
      <c r="L19" s="308">
        <f t="shared" si="1"/>
        <v>0</v>
      </c>
      <c r="M19" s="305">
        <v>0</v>
      </c>
      <c r="N19" s="305">
        <v>0</v>
      </c>
      <c r="O19" s="305">
        <v>0</v>
      </c>
    </row>
    <row r="20" spans="1:15">
      <c r="A20" s="123">
        <v>18</v>
      </c>
      <c r="B20" s="123" t="s">
        <v>112</v>
      </c>
      <c r="C20" s="129">
        <v>0</v>
      </c>
      <c r="D20" s="129">
        <v>0</v>
      </c>
      <c r="E20" s="130">
        <v>0</v>
      </c>
      <c r="F20" s="131"/>
      <c r="G20" s="124">
        <f t="shared" si="4"/>
        <v>0</v>
      </c>
      <c r="H20" s="305">
        <v>0</v>
      </c>
      <c r="I20" s="305">
        <v>0</v>
      </c>
      <c r="J20" s="305">
        <v>0</v>
      </c>
      <c r="K20" s="305">
        <v>0</v>
      </c>
      <c r="L20" s="308">
        <f t="shared" si="1"/>
        <v>0</v>
      </c>
      <c r="M20" s="305">
        <v>0</v>
      </c>
      <c r="N20" s="305">
        <v>0</v>
      </c>
      <c r="O20" s="305">
        <v>0</v>
      </c>
    </row>
    <row r="21" spans="1:15">
      <c r="A21" s="123">
        <v>19</v>
      </c>
      <c r="B21" s="123" t="s">
        <v>113</v>
      </c>
      <c r="C21" s="131">
        <v>0.21560000000000001</v>
      </c>
      <c r="D21" s="131">
        <v>1.0699999999999999E-2</v>
      </c>
      <c r="E21" s="131">
        <v>0.30991600000000002</v>
      </c>
      <c r="F21" s="131">
        <v>7.9944000000000001E-2</v>
      </c>
      <c r="G21" s="124">
        <f>SUM(C21:F21)</f>
        <v>0.61616000000000004</v>
      </c>
      <c r="H21" s="305">
        <v>0.13816408999999999</v>
      </c>
      <c r="I21" s="305">
        <v>0</v>
      </c>
      <c r="J21" s="305">
        <v>0</v>
      </c>
      <c r="K21" s="305">
        <v>0.1</v>
      </c>
      <c r="L21" s="308">
        <f t="shared" si="1"/>
        <v>0.23816408999999999</v>
      </c>
      <c r="M21" s="305">
        <v>0.48103499999999999</v>
      </c>
      <c r="N21" s="305">
        <v>5.1935056500000005</v>
      </c>
      <c r="O21" s="305">
        <v>0</v>
      </c>
    </row>
    <row r="22" spans="1:15">
      <c r="A22" s="123">
        <v>20</v>
      </c>
      <c r="B22" s="123" t="s">
        <v>114</v>
      </c>
      <c r="C22" s="129">
        <v>0</v>
      </c>
      <c r="D22" s="129">
        <v>0</v>
      </c>
      <c r="E22" s="130">
        <v>0</v>
      </c>
      <c r="F22" s="131"/>
      <c r="G22" s="124">
        <f t="shared" ref="G22" si="5">SUM(C22:F22)</f>
        <v>0</v>
      </c>
      <c r="H22" s="305">
        <v>0</v>
      </c>
      <c r="I22" s="305">
        <v>0</v>
      </c>
      <c r="J22" s="305">
        <v>0</v>
      </c>
      <c r="K22" s="305">
        <v>0</v>
      </c>
      <c r="L22" s="308">
        <f t="shared" si="1"/>
        <v>0</v>
      </c>
      <c r="M22" s="305">
        <v>0</v>
      </c>
      <c r="N22" s="305">
        <v>0</v>
      </c>
      <c r="O22" s="305">
        <v>0</v>
      </c>
    </row>
    <row r="23" spans="1:15">
      <c r="A23" s="123">
        <v>21</v>
      </c>
      <c r="B23" s="123" t="s">
        <v>115</v>
      </c>
      <c r="C23" s="131">
        <v>0.90016388999999997</v>
      </c>
      <c r="D23" s="131">
        <v>0.75197899999999995</v>
      </c>
      <c r="E23" s="131">
        <v>0.604993</v>
      </c>
      <c r="F23" s="131">
        <v>9.4046801899999988</v>
      </c>
      <c r="G23" s="124">
        <f>SUM(C23:F23)</f>
        <v>11.661816079999998</v>
      </c>
      <c r="H23" s="305">
        <v>3.46</v>
      </c>
      <c r="I23" s="305">
        <v>1.3525904</v>
      </c>
      <c r="J23" s="305">
        <v>0.05</v>
      </c>
      <c r="K23" s="305">
        <v>5.5500000000000001E-2</v>
      </c>
      <c r="L23" s="308">
        <f t="shared" si="1"/>
        <v>4.9180903999999996</v>
      </c>
      <c r="M23" s="305">
        <v>0</v>
      </c>
      <c r="N23" s="305">
        <v>0</v>
      </c>
      <c r="O23" s="305">
        <v>0</v>
      </c>
    </row>
    <row r="24" spans="1:15">
      <c r="A24" s="123">
        <v>22</v>
      </c>
      <c r="B24" s="123" t="s">
        <v>116</v>
      </c>
      <c r="C24" s="131">
        <v>12.406718550000001</v>
      </c>
      <c r="D24" s="131">
        <v>0.83662744999999994</v>
      </c>
      <c r="E24" s="131">
        <v>26.937503940000003</v>
      </c>
      <c r="F24" s="131">
        <v>5.3518390800000004</v>
      </c>
      <c r="G24" s="124">
        <f>SUM(C24:F24)</f>
        <v>45.532689019999999</v>
      </c>
      <c r="H24" s="305">
        <v>10.872620939999999</v>
      </c>
      <c r="I24" s="305">
        <v>21.48022207</v>
      </c>
      <c r="J24" s="305">
        <v>7.8993726100000003</v>
      </c>
      <c r="K24" s="305">
        <v>2.0459928299999999</v>
      </c>
      <c r="L24" s="308">
        <f t="shared" si="1"/>
        <v>42.298208450000004</v>
      </c>
      <c r="M24" s="305">
        <v>3.8956886800000001</v>
      </c>
      <c r="N24" s="305">
        <v>1.6747589899999999</v>
      </c>
      <c r="O24" s="305">
        <v>3.3476342800000003</v>
      </c>
    </row>
    <row r="25" spans="1:15">
      <c r="A25" s="123">
        <v>23</v>
      </c>
      <c r="B25" s="123" t="s">
        <v>261</v>
      </c>
      <c r="C25" s="131"/>
      <c r="D25" s="131"/>
      <c r="E25" s="131"/>
      <c r="F25" s="131"/>
      <c r="G25" s="124"/>
      <c r="H25" s="305">
        <v>0</v>
      </c>
      <c r="I25" s="305">
        <v>0</v>
      </c>
      <c r="J25" s="305">
        <v>0</v>
      </c>
      <c r="K25" s="305">
        <v>0.31596135999999997</v>
      </c>
      <c r="L25" s="308">
        <f t="shared" si="1"/>
        <v>0.31596135999999997</v>
      </c>
      <c r="M25" s="305">
        <v>0</v>
      </c>
      <c r="N25" s="305">
        <v>0</v>
      </c>
      <c r="O25" s="305">
        <v>0</v>
      </c>
    </row>
    <row r="26" spans="1:15">
      <c r="A26" s="123">
        <v>24</v>
      </c>
      <c r="B26" s="123" t="s">
        <v>117</v>
      </c>
      <c r="C26" s="129">
        <v>0</v>
      </c>
      <c r="D26" s="129">
        <v>0</v>
      </c>
      <c r="E26" s="131">
        <v>35</v>
      </c>
      <c r="F26" s="131"/>
      <c r="G26" s="124">
        <f t="shared" ref="G26" si="6">SUM(C26:F26)</f>
        <v>35</v>
      </c>
      <c r="H26" s="305">
        <v>75</v>
      </c>
      <c r="I26" s="305">
        <v>0</v>
      </c>
      <c r="J26" s="305">
        <v>10</v>
      </c>
      <c r="K26" s="305">
        <v>11</v>
      </c>
      <c r="L26" s="308">
        <f t="shared" si="1"/>
        <v>96</v>
      </c>
      <c r="M26" s="305">
        <v>0</v>
      </c>
      <c r="N26" s="305">
        <v>0</v>
      </c>
      <c r="O26" s="305">
        <v>22</v>
      </c>
    </row>
    <row r="27" spans="1:15">
      <c r="A27" s="123">
        <v>25</v>
      </c>
      <c r="B27" s="123" t="s">
        <v>118</v>
      </c>
      <c r="C27" s="129">
        <v>0</v>
      </c>
      <c r="D27" s="129">
        <v>0</v>
      </c>
      <c r="E27" s="131">
        <v>39.999983999999998</v>
      </c>
      <c r="F27" s="131">
        <v>1.6038851399999998</v>
      </c>
      <c r="G27" s="124">
        <f>SUM(C27:F27)</f>
        <v>41.60386914</v>
      </c>
      <c r="H27" s="305">
        <v>0</v>
      </c>
      <c r="I27" s="305">
        <v>10</v>
      </c>
      <c r="J27" s="305">
        <v>0</v>
      </c>
      <c r="K27" s="305">
        <v>0</v>
      </c>
      <c r="L27" s="308">
        <f t="shared" si="1"/>
        <v>10</v>
      </c>
      <c r="M27" s="305">
        <v>0</v>
      </c>
      <c r="N27" s="305">
        <v>0</v>
      </c>
      <c r="O27" s="305">
        <v>0</v>
      </c>
    </row>
    <row r="28" spans="1:15">
      <c r="A28" s="123">
        <v>26</v>
      </c>
      <c r="B28" s="123" t="s">
        <v>119</v>
      </c>
      <c r="C28" s="131">
        <v>1.0208051300000001</v>
      </c>
      <c r="D28" s="131">
        <v>22.496403430000001</v>
      </c>
      <c r="E28" s="131">
        <v>14.020324290000001</v>
      </c>
      <c r="F28" s="131">
        <v>3.58617345</v>
      </c>
      <c r="G28" s="124">
        <f>SUM(C28:F28)</f>
        <v>41.123706300000002</v>
      </c>
      <c r="H28" s="305">
        <v>68.999530579999998</v>
      </c>
      <c r="I28" s="305">
        <v>3.9590966799999996</v>
      </c>
      <c r="J28" s="305">
        <v>0.99717146999999995</v>
      </c>
      <c r="K28" s="305">
        <v>4.1493510000000004E-2</v>
      </c>
      <c r="L28" s="308">
        <f t="shared" si="1"/>
        <v>73.997292239999993</v>
      </c>
      <c r="M28" s="305">
        <v>0</v>
      </c>
      <c r="N28" s="305">
        <v>0</v>
      </c>
      <c r="O28" s="305">
        <v>2.94896118</v>
      </c>
    </row>
    <row r="29" spans="1:15">
      <c r="A29" s="123">
        <v>27</v>
      </c>
      <c r="B29" s="123" t="s">
        <v>120</v>
      </c>
      <c r="C29" s="129">
        <v>0</v>
      </c>
      <c r="D29" s="129">
        <v>0</v>
      </c>
      <c r="E29" s="130"/>
      <c r="F29" s="131"/>
      <c r="G29" s="124">
        <f t="shared" ref="G29" si="7">SUM(C29:F29)</f>
        <v>0</v>
      </c>
      <c r="H29" s="305">
        <v>0</v>
      </c>
      <c r="I29" s="305">
        <v>0</v>
      </c>
      <c r="J29" s="305">
        <v>0</v>
      </c>
      <c r="K29" s="305">
        <v>0</v>
      </c>
      <c r="L29" s="308">
        <f t="shared" si="1"/>
        <v>0</v>
      </c>
      <c r="M29" s="305">
        <v>0</v>
      </c>
      <c r="N29" s="305">
        <v>0</v>
      </c>
      <c r="O29" s="305">
        <v>0</v>
      </c>
    </row>
    <row r="30" spans="1:15">
      <c r="A30" s="123">
        <v>28</v>
      </c>
      <c r="B30" s="123" t="s">
        <v>121</v>
      </c>
      <c r="C30" s="129">
        <v>0</v>
      </c>
      <c r="D30" s="129">
        <v>0</v>
      </c>
      <c r="E30" s="131">
        <v>1.1125050000000001</v>
      </c>
      <c r="F30" s="131">
        <v>6.2999700000000001</v>
      </c>
      <c r="G30" s="124">
        <f>SUM(C30:F30)</f>
        <v>7.4124750000000006</v>
      </c>
      <c r="H30" s="305">
        <v>5.0999910000000002</v>
      </c>
      <c r="I30" s="305">
        <v>6.9999820000000001</v>
      </c>
      <c r="J30" s="305">
        <v>0</v>
      </c>
      <c r="K30" s="305">
        <v>35.629560499999997</v>
      </c>
      <c r="L30" s="308">
        <f t="shared" si="1"/>
        <v>47.729533499999995</v>
      </c>
      <c r="M30" s="305">
        <v>22.847036379999999</v>
      </c>
      <c r="N30" s="305">
        <v>0.18001858000000001</v>
      </c>
      <c r="O30" s="305">
        <v>31.22584831</v>
      </c>
    </row>
    <row r="31" spans="1:15">
      <c r="A31" s="123">
        <v>29</v>
      </c>
      <c r="B31" s="123" t="s">
        <v>122</v>
      </c>
      <c r="C31" s="129">
        <v>0</v>
      </c>
      <c r="D31" s="129">
        <v>0</v>
      </c>
      <c r="E31" s="130">
        <v>0</v>
      </c>
      <c r="F31" s="131"/>
      <c r="G31" s="124">
        <f t="shared" ref="G31" si="8">SUM(C31:F31)</f>
        <v>0</v>
      </c>
      <c r="H31" s="305">
        <v>0</v>
      </c>
      <c r="I31" s="305">
        <v>0</v>
      </c>
      <c r="J31" s="305">
        <v>0</v>
      </c>
      <c r="K31" s="305">
        <v>0</v>
      </c>
      <c r="L31" s="308">
        <f t="shared" si="1"/>
        <v>0</v>
      </c>
      <c r="M31" s="305">
        <v>0</v>
      </c>
      <c r="N31" s="305">
        <v>0</v>
      </c>
      <c r="O31" s="305">
        <v>0</v>
      </c>
    </row>
    <row r="32" spans="1:15">
      <c r="A32" s="123">
        <v>30</v>
      </c>
      <c r="B32" s="123" t="s">
        <v>123</v>
      </c>
      <c r="C32" s="131">
        <v>0.15</v>
      </c>
      <c r="D32" s="129">
        <v>0</v>
      </c>
      <c r="E32" s="131">
        <v>251.1</v>
      </c>
      <c r="F32" s="131"/>
      <c r="G32" s="124">
        <f>SUM(C32:F32)</f>
        <v>251.25</v>
      </c>
      <c r="H32" s="305">
        <v>0</v>
      </c>
      <c r="I32" s="305">
        <v>0</v>
      </c>
      <c r="J32" s="305">
        <v>0</v>
      </c>
      <c r="K32" s="305">
        <v>0</v>
      </c>
      <c r="L32" s="308">
        <f t="shared" si="1"/>
        <v>0</v>
      </c>
      <c r="M32" s="305">
        <v>0</v>
      </c>
      <c r="N32" s="305">
        <v>1E-8</v>
      </c>
      <c r="O32" s="305">
        <v>0</v>
      </c>
    </row>
    <row r="33" spans="1:15">
      <c r="A33" s="123">
        <v>31</v>
      </c>
      <c r="B33" s="123" t="s">
        <v>124</v>
      </c>
      <c r="C33" s="131">
        <v>0.28513022999999998</v>
      </c>
      <c r="D33" s="131">
        <v>0.14549599999999999</v>
      </c>
      <c r="E33" s="131">
        <v>7.915399390000001</v>
      </c>
      <c r="F33" s="131">
        <v>30.277473810000004</v>
      </c>
      <c r="G33" s="124">
        <f>SUM(C33:F33)</f>
        <v>38.623499430000003</v>
      </c>
      <c r="H33" s="305">
        <v>4.5739148600000004</v>
      </c>
      <c r="I33" s="305">
        <v>5.7505721400000001</v>
      </c>
      <c r="J33" s="305">
        <v>6.6920012099999999</v>
      </c>
      <c r="K33" s="305">
        <v>7.7044468899999998</v>
      </c>
      <c r="L33" s="308">
        <f t="shared" si="1"/>
        <v>24.720935100000002</v>
      </c>
      <c r="M33" s="305">
        <v>16.353075879999999</v>
      </c>
      <c r="N33" s="305">
        <v>8.2554624499999996</v>
      </c>
      <c r="O33" s="305">
        <v>5.8106365499999999</v>
      </c>
    </row>
    <row r="34" spans="1:15">
      <c r="A34" s="123">
        <v>32</v>
      </c>
      <c r="B34" s="123" t="s">
        <v>125</v>
      </c>
      <c r="C34" s="131">
        <v>48.42590671</v>
      </c>
      <c r="D34" s="131">
        <v>31.043024150000001</v>
      </c>
      <c r="E34" s="131">
        <v>148.32372370999997</v>
      </c>
      <c r="F34" s="131">
        <v>53.325210980000001</v>
      </c>
      <c r="G34" s="124">
        <f>SUM(C34:F34)</f>
        <v>281.11786554999998</v>
      </c>
      <c r="H34" s="305">
        <v>86.326618479999993</v>
      </c>
      <c r="I34" s="305">
        <v>2.0894085599999999</v>
      </c>
      <c r="J34" s="305">
        <v>2.8236234499999999</v>
      </c>
      <c r="K34" s="305">
        <v>0.79971166000000005</v>
      </c>
      <c r="L34" s="308">
        <f t="shared" si="1"/>
        <v>92.039362149999988</v>
      </c>
      <c r="M34" s="305">
        <v>1.3947813800000002</v>
      </c>
      <c r="N34" s="305">
        <v>0.54716731000000007</v>
      </c>
      <c r="O34" s="305">
        <v>2.7621510499999999</v>
      </c>
    </row>
    <row r="35" spans="1:15">
      <c r="A35" s="123">
        <v>33</v>
      </c>
      <c r="B35" s="123" t="s">
        <v>126</v>
      </c>
      <c r="C35" s="129">
        <v>0</v>
      </c>
      <c r="D35" s="129">
        <v>0</v>
      </c>
      <c r="E35" s="130">
        <v>0</v>
      </c>
      <c r="F35" s="131"/>
      <c r="G35" s="124">
        <f t="shared" ref="G35:G36" si="9">SUM(C35:F35)</f>
        <v>0</v>
      </c>
      <c r="H35" s="305">
        <v>0</v>
      </c>
      <c r="I35" s="305">
        <v>0</v>
      </c>
      <c r="J35" s="305">
        <v>0</v>
      </c>
      <c r="K35" s="305">
        <v>0</v>
      </c>
      <c r="L35" s="308">
        <f t="shared" si="1"/>
        <v>0</v>
      </c>
      <c r="M35" s="305">
        <v>0</v>
      </c>
      <c r="N35" s="305">
        <v>0</v>
      </c>
      <c r="O35" s="305">
        <v>0</v>
      </c>
    </row>
    <row r="36" spans="1:15">
      <c r="A36" s="123">
        <v>34</v>
      </c>
      <c r="B36" s="123" t="s">
        <v>127</v>
      </c>
      <c r="C36" s="129">
        <v>0</v>
      </c>
      <c r="D36" s="129">
        <v>0</v>
      </c>
      <c r="E36" s="130">
        <v>0</v>
      </c>
      <c r="F36" s="131"/>
      <c r="G36" s="124">
        <f t="shared" si="9"/>
        <v>0</v>
      </c>
      <c r="H36" s="305">
        <v>0</v>
      </c>
      <c r="I36" s="305">
        <v>0</v>
      </c>
      <c r="J36" s="305">
        <v>0</v>
      </c>
      <c r="K36" s="305">
        <v>0</v>
      </c>
      <c r="L36" s="308">
        <f t="shared" si="1"/>
        <v>0</v>
      </c>
      <c r="M36" s="305">
        <v>0</v>
      </c>
      <c r="N36" s="305">
        <v>0</v>
      </c>
      <c r="O36" s="305">
        <v>0</v>
      </c>
    </row>
    <row r="37" spans="1:15">
      <c r="A37" s="123">
        <v>35</v>
      </c>
      <c r="B37" s="123" t="s">
        <v>253</v>
      </c>
      <c r="C37" s="129"/>
      <c r="D37" s="129"/>
      <c r="E37" s="130"/>
      <c r="F37" s="131">
        <v>5.8477646400000003</v>
      </c>
      <c r="G37" s="124">
        <f>SUM(C37:F37)</f>
        <v>5.8477646400000003</v>
      </c>
      <c r="H37" s="305">
        <v>0</v>
      </c>
      <c r="I37" s="305">
        <v>0</v>
      </c>
      <c r="J37" s="305">
        <v>0</v>
      </c>
      <c r="K37" s="305">
        <v>25.578626230000001</v>
      </c>
      <c r="L37" s="308">
        <f t="shared" si="1"/>
        <v>25.578626230000001</v>
      </c>
      <c r="M37" s="305">
        <v>0</v>
      </c>
      <c r="N37" s="305">
        <v>0</v>
      </c>
      <c r="O37" s="305">
        <v>0</v>
      </c>
    </row>
    <row r="38" spans="1:15">
      <c r="A38" s="123">
        <v>36</v>
      </c>
      <c r="B38" s="123" t="s">
        <v>128</v>
      </c>
      <c r="C38" s="131">
        <v>6.4284008500000001</v>
      </c>
      <c r="D38" s="131">
        <v>2.8380000000000001</v>
      </c>
      <c r="E38" s="131">
        <v>1.7</v>
      </c>
      <c r="F38" s="131">
        <v>7.6635286899999997</v>
      </c>
      <c r="G38" s="124">
        <f>SUM(C38:F38)</f>
        <v>18.629929539999999</v>
      </c>
      <c r="H38" s="305">
        <v>4.3333340900000001</v>
      </c>
      <c r="I38" s="305">
        <v>2.6504064999999999</v>
      </c>
      <c r="J38" s="305">
        <v>2.5421565899999998</v>
      </c>
      <c r="K38" s="305">
        <v>3.3398716200000003</v>
      </c>
      <c r="L38" s="308">
        <f t="shared" si="1"/>
        <v>12.8657688</v>
      </c>
      <c r="M38" s="305">
        <v>22.939322019999999</v>
      </c>
      <c r="N38" s="305">
        <v>1.3572411099999999</v>
      </c>
      <c r="O38" s="305">
        <v>0.109746</v>
      </c>
    </row>
    <row r="39" spans="1:15">
      <c r="A39" s="123">
        <v>37</v>
      </c>
      <c r="B39" s="123" t="s">
        <v>129</v>
      </c>
      <c r="C39" s="129">
        <v>0</v>
      </c>
      <c r="D39" s="129">
        <v>0</v>
      </c>
      <c r="E39" s="131">
        <v>29.3</v>
      </c>
      <c r="F39" s="131">
        <v>2.2999999999999998</v>
      </c>
      <c r="G39" s="124">
        <f>SUM(C39:F39)</f>
        <v>31.6</v>
      </c>
      <c r="H39" s="305">
        <v>0</v>
      </c>
      <c r="I39" s="305">
        <v>0</v>
      </c>
      <c r="J39" s="305">
        <v>0</v>
      </c>
      <c r="K39" s="305">
        <v>0</v>
      </c>
      <c r="L39" s="308">
        <f t="shared" si="1"/>
        <v>0</v>
      </c>
      <c r="M39" s="305">
        <v>0</v>
      </c>
      <c r="N39" s="305">
        <v>0</v>
      </c>
      <c r="O39" s="305">
        <v>0</v>
      </c>
    </row>
    <row r="40" spans="1:15">
      <c r="A40" s="123">
        <v>38</v>
      </c>
      <c r="B40" s="123" t="s">
        <v>130</v>
      </c>
      <c r="C40" s="129">
        <v>0</v>
      </c>
      <c r="D40" s="129">
        <v>0</v>
      </c>
      <c r="E40" s="131">
        <v>50</v>
      </c>
      <c r="F40" s="131"/>
      <c r="G40" s="124">
        <f t="shared" ref="G40:G46" si="10">SUM(C40:F40)</f>
        <v>50</v>
      </c>
      <c r="H40" s="305">
        <v>0</v>
      </c>
      <c r="I40" s="305">
        <v>0</v>
      </c>
      <c r="J40" s="305">
        <v>0</v>
      </c>
      <c r="K40" s="305">
        <v>0</v>
      </c>
      <c r="L40" s="308">
        <f t="shared" si="1"/>
        <v>0</v>
      </c>
      <c r="M40" s="305">
        <v>0</v>
      </c>
      <c r="N40" s="305">
        <v>20</v>
      </c>
      <c r="O40" s="305">
        <v>0</v>
      </c>
    </row>
    <row r="41" spans="1:15">
      <c r="A41" s="123">
        <v>39</v>
      </c>
      <c r="B41" s="123" t="s">
        <v>131</v>
      </c>
      <c r="C41" s="129">
        <v>0</v>
      </c>
      <c r="D41" s="129">
        <v>0</v>
      </c>
      <c r="E41" s="131">
        <v>0.255</v>
      </c>
      <c r="F41" s="131"/>
      <c r="G41" s="124">
        <f t="shared" si="10"/>
        <v>0.255</v>
      </c>
      <c r="H41" s="305">
        <v>22.574999999999999</v>
      </c>
      <c r="I41" s="305">
        <v>0</v>
      </c>
      <c r="J41" s="305">
        <v>1E-4</v>
      </c>
      <c r="K41" s="305">
        <v>4.7360793799999996</v>
      </c>
      <c r="L41" s="308">
        <f t="shared" si="1"/>
        <v>27.311179379999999</v>
      </c>
      <c r="M41" s="305">
        <v>4.4372039499999998</v>
      </c>
      <c r="N41" s="305">
        <v>0</v>
      </c>
      <c r="O41" s="305">
        <v>2.9964999999999999E-2</v>
      </c>
    </row>
    <row r="42" spans="1:15">
      <c r="A42" s="123">
        <v>40</v>
      </c>
      <c r="B42" s="123" t="s">
        <v>132</v>
      </c>
      <c r="C42" s="131">
        <v>0.75</v>
      </c>
      <c r="D42" s="131">
        <v>1.45</v>
      </c>
      <c r="E42" s="131">
        <v>3</v>
      </c>
      <c r="F42" s="131">
        <v>1.01333333</v>
      </c>
      <c r="G42" s="124">
        <f t="shared" si="10"/>
        <v>6.2133333300000002</v>
      </c>
      <c r="H42" s="305">
        <v>7.8</v>
      </c>
      <c r="I42" s="305">
        <v>0.8</v>
      </c>
      <c r="J42" s="305">
        <v>0</v>
      </c>
      <c r="K42" s="305">
        <v>0</v>
      </c>
      <c r="L42" s="308">
        <f t="shared" si="1"/>
        <v>8.6</v>
      </c>
      <c r="M42" s="305">
        <v>0</v>
      </c>
      <c r="N42" s="305">
        <v>0</v>
      </c>
      <c r="O42" s="305">
        <v>0</v>
      </c>
    </row>
    <row r="43" spans="1:15">
      <c r="A43" s="123">
        <v>41</v>
      </c>
      <c r="B43" s="123" t="s">
        <v>133</v>
      </c>
      <c r="C43" s="131">
        <v>19.172622989999997</v>
      </c>
      <c r="D43" s="131">
        <v>12.614963339999999</v>
      </c>
      <c r="E43" s="131">
        <v>55.773953119999994</v>
      </c>
      <c r="F43" s="131">
        <v>79.145743799999991</v>
      </c>
      <c r="G43" s="124">
        <f t="shared" si="10"/>
        <v>166.70728324999999</v>
      </c>
      <c r="H43" s="305">
        <v>22.902958250000001</v>
      </c>
      <c r="I43" s="305">
        <v>33.77884289</v>
      </c>
      <c r="J43" s="305">
        <v>20.509398340000001</v>
      </c>
      <c r="K43" s="305">
        <v>11.040344230000001</v>
      </c>
      <c r="L43" s="308">
        <f t="shared" si="1"/>
        <v>88.231543710000011</v>
      </c>
      <c r="M43" s="305">
        <v>28.623489879999997</v>
      </c>
      <c r="N43" s="305">
        <v>3.0044374700000001</v>
      </c>
      <c r="O43" s="305">
        <v>5.4755582700000005</v>
      </c>
    </row>
    <row r="44" spans="1:15">
      <c r="A44" s="123">
        <v>42</v>
      </c>
      <c r="B44" s="123" t="s">
        <v>134</v>
      </c>
      <c r="C44" s="131">
        <v>2.9697999999999999E-2</v>
      </c>
      <c r="D44" s="129">
        <v>0</v>
      </c>
      <c r="E44" s="130">
        <v>0</v>
      </c>
      <c r="F44" s="131"/>
      <c r="G44" s="124">
        <f t="shared" si="10"/>
        <v>2.9697999999999999E-2</v>
      </c>
      <c r="H44" s="305">
        <v>0</v>
      </c>
      <c r="I44" s="305">
        <v>0</v>
      </c>
      <c r="J44" s="305">
        <v>0</v>
      </c>
      <c r="K44" s="305">
        <v>0</v>
      </c>
      <c r="L44" s="308">
        <f t="shared" si="1"/>
        <v>0</v>
      </c>
      <c r="M44" s="305">
        <v>0</v>
      </c>
      <c r="N44" s="305">
        <v>0</v>
      </c>
      <c r="O44" s="305">
        <v>0.14399999999999999</v>
      </c>
    </row>
    <row r="45" spans="1:15">
      <c r="A45" s="123">
        <v>43</v>
      </c>
      <c r="B45" s="123" t="s">
        <v>135</v>
      </c>
      <c r="C45" s="131">
        <v>0.61630700000000005</v>
      </c>
      <c r="D45" s="131">
        <v>0.93163775000000004</v>
      </c>
      <c r="E45" s="131">
        <v>5.0929017199999995</v>
      </c>
      <c r="F45" s="131">
        <v>2.0678260000000002</v>
      </c>
      <c r="G45" s="124">
        <f t="shared" si="10"/>
        <v>8.7086724699999998</v>
      </c>
      <c r="H45" s="305">
        <v>0.41909999999999997</v>
      </c>
      <c r="I45" s="305">
        <v>0.44516499999999998</v>
      </c>
      <c r="J45" s="305">
        <v>8.2313869200000003</v>
      </c>
      <c r="K45" s="305">
        <v>0</v>
      </c>
      <c r="L45" s="308">
        <f t="shared" si="1"/>
        <v>9.0956519199999999</v>
      </c>
      <c r="M45" s="305">
        <v>3.8919051000000002</v>
      </c>
      <c r="N45" s="305">
        <v>0.35994604999999996</v>
      </c>
      <c r="O45" s="305">
        <v>1.2855077099999999</v>
      </c>
    </row>
    <row r="46" spans="1:15">
      <c r="A46" s="123">
        <v>44</v>
      </c>
      <c r="B46" s="123" t="s">
        <v>203</v>
      </c>
      <c r="C46" s="129">
        <v>0</v>
      </c>
      <c r="D46" s="129">
        <v>0</v>
      </c>
      <c r="E46" s="131">
        <v>0.01</v>
      </c>
      <c r="F46" s="131">
        <v>5.5E-2</v>
      </c>
      <c r="G46" s="124">
        <f t="shared" si="10"/>
        <v>6.5000000000000002E-2</v>
      </c>
      <c r="H46" s="305">
        <v>0</v>
      </c>
      <c r="I46" s="305">
        <v>0</v>
      </c>
      <c r="J46" s="305">
        <v>0</v>
      </c>
      <c r="K46" s="305">
        <v>0</v>
      </c>
      <c r="L46" s="308">
        <f t="shared" si="1"/>
        <v>0</v>
      </c>
      <c r="M46" s="305">
        <v>0</v>
      </c>
      <c r="N46" s="305">
        <v>0</v>
      </c>
      <c r="O46" s="305">
        <v>0</v>
      </c>
    </row>
    <row r="47" spans="1:15">
      <c r="A47" s="123">
        <v>45</v>
      </c>
      <c r="B47" s="123" t="s">
        <v>262</v>
      </c>
      <c r="C47" s="131"/>
      <c r="D47" s="131"/>
      <c r="E47" s="131"/>
      <c r="F47" s="131"/>
      <c r="G47" s="124"/>
      <c r="H47" s="305">
        <v>0</v>
      </c>
      <c r="I47" s="305">
        <v>0</v>
      </c>
      <c r="J47" s="305">
        <v>4.5572600000000005E-3</v>
      </c>
      <c r="K47" s="305">
        <v>0</v>
      </c>
      <c r="L47" s="308">
        <f t="shared" si="1"/>
        <v>4.5572600000000005E-3</v>
      </c>
      <c r="M47" s="305">
        <v>0</v>
      </c>
      <c r="N47" s="305">
        <v>0</v>
      </c>
      <c r="O47" s="305">
        <v>0</v>
      </c>
    </row>
    <row r="48" spans="1:15">
      <c r="A48" s="123">
        <v>46</v>
      </c>
      <c r="B48" s="123" t="s">
        <v>136</v>
      </c>
      <c r="C48" s="129">
        <v>0</v>
      </c>
      <c r="D48" s="129">
        <v>0</v>
      </c>
      <c r="E48" s="131">
        <v>0.49735914000000003</v>
      </c>
      <c r="F48" s="131">
        <v>0.49706805999999998</v>
      </c>
      <c r="G48" s="124">
        <f t="shared" ref="G48:G58" si="11">SUM(C48:F48)</f>
        <v>0.99442720000000007</v>
      </c>
      <c r="H48" s="305">
        <v>22.269874999999999</v>
      </c>
      <c r="I48" s="305">
        <v>2.6315790000000002E-2</v>
      </c>
      <c r="J48" s="305">
        <v>130</v>
      </c>
      <c r="K48" s="305">
        <v>0</v>
      </c>
      <c r="L48" s="308">
        <f t="shared" si="1"/>
        <v>152.29619079</v>
      </c>
      <c r="M48" s="305">
        <v>0.34129846999999996</v>
      </c>
      <c r="N48" s="305">
        <v>0</v>
      </c>
      <c r="O48" s="305">
        <v>0</v>
      </c>
    </row>
    <row r="49" spans="1:15">
      <c r="A49" s="123">
        <v>47</v>
      </c>
      <c r="B49" s="123" t="s">
        <v>137</v>
      </c>
      <c r="C49" s="131">
        <v>4.2441855000000004</v>
      </c>
      <c r="D49" s="131">
        <v>2.75</v>
      </c>
      <c r="E49" s="131">
        <v>16.449870000000001</v>
      </c>
      <c r="F49" s="131">
        <v>10.999968000000001</v>
      </c>
      <c r="G49" s="124">
        <f t="shared" si="11"/>
        <v>34.4440235</v>
      </c>
      <c r="H49" s="305">
        <v>9.9999749999999992</v>
      </c>
      <c r="I49" s="305">
        <v>1.38421784</v>
      </c>
      <c r="J49" s="305">
        <v>19.859819999999999</v>
      </c>
      <c r="K49" s="305">
        <v>2.50196</v>
      </c>
      <c r="L49" s="308">
        <f t="shared" si="1"/>
        <v>33.745972839999993</v>
      </c>
      <c r="M49" s="305">
        <v>0</v>
      </c>
      <c r="N49" s="305">
        <v>0</v>
      </c>
      <c r="O49" s="305">
        <v>0</v>
      </c>
    </row>
    <row r="50" spans="1:15">
      <c r="A50" s="123">
        <v>48</v>
      </c>
      <c r="B50" s="123" t="s">
        <v>138</v>
      </c>
      <c r="C50" s="131">
        <v>2.7170794200000001</v>
      </c>
      <c r="D50" s="131">
        <v>0.34642988000000002</v>
      </c>
      <c r="E50" s="130">
        <v>1.8188900000000001E-3</v>
      </c>
      <c r="F50" s="131">
        <v>1.8288540000000002E-2</v>
      </c>
      <c r="G50" s="124">
        <f t="shared" si="11"/>
        <v>3.0836167300000001</v>
      </c>
      <c r="H50" s="305">
        <v>0</v>
      </c>
      <c r="I50" s="305">
        <v>0</v>
      </c>
      <c r="J50" s="305">
        <v>0</v>
      </c>
      <c r="K50" s="305">
        <v>5.0000000000000001E-3</v>
      </c>
      <c r="L50" s="308">
        <f t="shared" si="1"/>
        <v>5.0000000000000001E-3</v>
      </c>
      <c r="M50" s="305">
        <v>0</v>
      </c>
      <c r="N50" s="305">
        <v>0</v>
      </c>
      <c r="O50" s="305">
        <v>0</v>
      </c>
    </row>
    <row r="51" spans="1:15">
      <c r="A51" s="123">
        <v>49</v>
      </c>
      <c r="B51" s="123" t="s">
        <v>139</v>
      </c>
      <c r="C51" s="131">
        <v>2.1428220000000001E-2</v>
      </c>
      <c r="D51" s="131">
        <v>0.27292746999999995</v>
      </c>
      <c r="E51" s="131">
        <v>1.2664623899999998</v>
      </c>
      <c r="F51" s="131">
        <v>0.65308385999999996</v>
      </c>
      <c r="G51" s="124">
        <f t="shared" si="11"/>
        <v>2.2139019399999995</v>
      </c>
      <c r="H51" s="305">
        <v>1.83464183</v>
      </c>
      <c r="I51" s="305">
        <v>0.1341299</v>
      </c>
      <c r="J51" s="305">
        <v>1.2064560699999998</v>
      </c>
      <c r="K51" s="305">
        <v>0.14972615</v>
      </c>
      <c r="L51" s="308">
        <f t="shared" si="1"/>
        <v>3.3249539500000003</v>
      </c>
      <c r="M51" s="305">
        <v>7.1714429999999996E-2</v>
      </c>
      <c r="N51" s="305">
        <v>7.3179640000000004E-2</v>
      </c>
      <c r="O51" s="305">
        <v>0</v>
      </c>
    </row>
    <row r="52" spans="1:15">
      <c r="A52" s="123">
        <v>50</v>
      </c>
      <c r="B52" s="123" t="s">
        <v>204</v>
      </c>
      <c r="C52" s="131">
        <v>7.9972000000000001E-2</v>
      </c>
      <c r="D52" s="129">
        <v>0</v>
      </c>
      <c r="E52" s="130">
        <v>0</v>
      </c>
      <c r="F52" s="131"/>
      <c r="G52" s="124">
        <f t="shared" si="11"/>
        <v>7.9972000000000001E-2</v>
      </c>
      <c r="H52" s="305">
        <v>0</v>
      </c>
      <c r="I52" s="305">
        <v>0</v>
      </c>
      <c r="J52" s="305">
        <v>0</v>
      </c>
      <c r="K52" s="305">
        <v>0</v>
      </c>
      <c r="L52" s="308">
        <f t="shared" si="1"/>
        <v>0</v>
      </c>
      <c r="M52" s="305">
        <v>0</v>
      </c>
      <c r="N52" s="305">
        <v>0</v>
      </c>
      <c r="O52" s="305">
        <v>0</v>
      </c>
    </row>
    <row r="53" spans="1:15">
      <c r="A53" s="123">
        <v>51</v>
      </c>
      <c r="B53" s="123" t="s">
        <v>140</v>
      </c>
      <c r="C53" s="131">
        <v>0.10208</v>
      </c>
      <c r="D53" s="131">
        <v>0.46882822999999996</v>
      </c>
      <c r="E53" s="131">
        <v>1.1083457400000001</v>
      </c>
      <c r="F53" s="131"/>
      <c r="G53" s="124">
        <f t="shared" si="11"/>
        <v>1.67925397</v>
      </c>
      <c r="H53" s="305">
        <v>3.0000000000000001E-3</v>
      </c>
      <c r="I53" s="305">
        <v>1E-3</v>
      </c>
      <c r="J53" s="305">
        <v>0</v>
      </c>
      <c r="K53" s="305">
        <v>0</v>
      </c>
      <c r="L53" s="308">
        <f t="shared" si="1"/>
        <v>4.0000000000000001E-3</v>
      </c>
      <c r="M53" s="305">
        <v>0</v>
      </c>
      <c r="N53" s="305">
        <v>0</v>
      </c>
      <c r="O53" s="305">
        <v>0</v>
      </c>
    </row>
    <row r="54" spans="1:15">
      <c r="A54" s="123">
        <v>52</v>
      </c>
      <c r="B54" s="123" t="s">
        <v>141</v>
      </c>
      <c r="C54" s="131">
        <v>1.0349999999999999</v>
      </c>
      <c r="D54" s="131">
        <v>5.1060549999999996</v>
      </c>
      <c r="E54" s="131">
        <v>7.0000000000000007E-2</v>
      </c>
      <c r="F54" s="131">
        <v>23.346061550000002</v>
      </c>
      <c r="G54" s="124">
        <f t="shared" si="11"/>
        <v>29.557116550000003</v>
      </c>
      <c r="H54" s="305">
        <v>20.585899999999999</v>
      </c>
      <c r="I54" s="305">
        <v>0</v>
      </c>
      <c r="J54" s="305">
        <v>0.10736808</v>
      </c>
      <c r="K54" s="305">
        <v>0</v>
      </c>
      <c r="L54" s="308">
        <f t="shared" si="1"/>
        <v>20.693268079999999</v>
      </c>
      <c r="M54" s="305">
        <v>0.17003464000000001</v>
      </c>
      <c r="N54" s="305">
        <v>0</v>
      </c>
      <c r="O54" s="305">
        <v>0</v>
      </c>
    </row>
    <row r="55" spans="1:15">
      <c r="A55" s="123">
        <v>53</v>
      </c>
      <c r="B55" s="123" t="s">
        <v>142</v>
      </c>
      <c r="C55" s="129">
        <v>0</v>
      </c>
      <c r="D55" s="129">
        <v>0</v>
      </c>
      <c r="E55" s="130">
        <v>0</v>
      </c>
      <c r="F55" s="131"/>
      <c r="G55" s="124">
        <f t="shared" si="11"/>
        <v>0</v>
      </c>
      <c r="H55" s="305">
        <v>0</v>
      </c>
      <c r="I55" s="305">
        <v>0</v>
      </c>
      <c r="J55" s="305">
        <v>0</v>
      </c>
      <c r="K55" s="305">
        <v>0</v>
      </c>
      <c r="L55" s="308">
        <f t="shared" si="1"/>
        <v>0</v>
      </c>
      <c r="M55" s="305">
        <v>0</v>
      </c>
      <c r="N55" s="305">
        <v>0</v>
      </c>
      <c r="O55" s="305">
        <v>0</v>
      </c>
    </row>
    <row r="56" spans="1:15">
      <c r="A56" s="123">
        <v>54</v>
      </c>
      <c r="B56" s="123" t="s">
        <v>143</v>
      </c>
      <c r="C56" s="129">
        <v>0</v>
      </c>
      <c r="D56" s="129">
        <v>0</v>
      </c>
      <c r="E56" s="130">
        <v>0</v>
      </c>
      <c r="F56" s="131"/>
      <c r="G56" s="124">
        <f t="shared" si="11"/>
        <v>0</v>
      </c>
      <c r="H56" s="305">
        <v>0</v>
      </c>
      <c r="I56" s="305">
        <v>0.1</v>
      </c>
      <c r="J56" s="305">
        <v>0</v>
      </c>
      <c r="K56" s="305">
        <v>0</v>
      </c>
      <c r="L56" s="308">
        <f t="shared" si="1"/>
        <v>0.1</v>
      </c>
      <c r="M56" s="305">
        <v>0</v>
      </c>
      <c r="N56" s="305">
        <v>0</v>
      </c>
      <c r="O56" s="305">
        <v>0</v>
      </c>
    </row>
    <row r="57" spans="1:15">
      <c r="A57" s="123">
        <v>55</v>
      </c>
      <c r="B57" s="123" t="s">
        <v>195</v>
      </c>
      <c r="C57" s="129">
        <v>0</v>
      </c>
      <c r="D57" s="129">
        <v>0</v>
      </c>
      <c r="E57" s="131">
        <v>0.2</v>
      </c>
      <c r="F57" s="131"/>
      <c r="G57" s="124">
        <f t="shared" si="11"/>
        <v>0.2</v>
      </c>
      <c r="H57" s="305">
        <v>0.12681400000000001</v>
      </c>
      <c r="I57" s="305">
        <v>1.20645351</v>
      </c>
      <c r="J57" s="305">
        <v>0</v>
      </c>
      <c r="K57" s="305">
        <v>0.13666800000000001</v>
      </c>
      <c r="L57" s="308">
        <f t="shared" si="1"/>
        <v>1.46993551</v>
      </c>
      <c r="M57" s="305">
        <v>5.5212999999999998E-2</v>
      </c>
      <c r="N57" s="305">
        <v>0.105</v>
      </c>
      <c r="O57" s="305">
        <v>0</v>
      </c>
    </row>
    <row r="58" spans="1:15">
      <c r="A58" s="123">
        <v>56</v>
      </c>
      <c r="B58" s="123" t="s">
        <v>144</v>
      </c>
      <c r="C58" s="129">
        <v>0</v>
      </c>
      <c r="D58" s="129">
        <v>0</v>
      </c>
      <c r="E58" s="130">
        <v>0</v>
      </c>
      <c r="F58" s="131"/>
      <c r="G58" s="124">
        <f t="shared" si="11"/>
        <v>0</v>
      </c>
      <c r="H58" s="305">
        <v>0.28055555999999998</v>
      </c>
      <c r="I58" s="305">
        <v>9.0399999999999994E-2</v>
      </c>
      <c r="J58" s="305">
        <v>0</v>
      </c>
      <c r="K58" s="305">
        <v>0</v>
      </c>
      <c r="L58" s="308">
        <f t="shared" si="1"/>
        <v>0.37095555999999996</v>
      </c>
      <c r="M58" s="305">
        <v>0</v>
      </c>
      <c r="N58" s="305">
        <v>0</v>
      </c>
      <c r="O58" s="305">
        <v>0</v>
      </c>
    </row>
    <row r="59" spans="1:15">
      <c r="A59" s="123">
        <v>57</v>
      </c>
      <c r="B59" s="123" t="s">
        <v>145</v>
      </c>
      <c r="C59" s="131">
        <v>1.1649700000000001</v>
      </c>
      <c r="D59" s="131">
        <v>2.2517459999999998</v>
      </c>
      <c r="E59" s="131">
        <v>3.3713220000000002</v>
      </c>
      <c r="F59" s="131">
        <v>2.9478819999999999</v>
      </c>
      <c r="G59" s="124">
        <f>SUM(C59:F59)</f>
        <v>9.7359200000000001</v>
      </c>
      <c r="H59" s="305">
        <v>0.629023</v>
      </c>
      <c r="I59" s="305">
        <v>1.079915</v>
      </c>
      <c r="J59" s="305">
        <v>2.6286900000000002</v>
      </c>
      <c r="K59" s="305">
        <v>2.7199999999999998E-2</v>
      </c>
      <c r="L59" s="308">
        <f t="shared" si="1"/>
        <v>4.3648280000000002</v>
      </c>
      <c r="M59" s="305">
        <v>0.161855</v>
      </c>
      <c r="N59" s="305">
        <v>3.6944999999999999E-2</v>
      </c>
      <c r="O59" s="305">
        <v>2.13496</v>
      </c>
    </row>
    <row r="60" spans="1:15">
      <c r="A60" s="123">
        <v>58</v>
      </c>
      <c r="B60" s="123" t="s">
        <v>146</v>
      </c>
      <c r="C60" s="129">
        <v>0</v>
      </c>
      <c r="D60" s="129">
        <v>0</v>
      </c>
      <c r="E60" s="130">
        <v>0</v>
      </c>
      <c r="F60" s="131"/>
      <c r="G60" s="124">
        <f t="shared" ref="G60:G61" si="12">SUM(C60:F60)</f>
        <v>0</v>
      </c>
      <c r="H60" s="305">
        <v>0</v>
      </c>
      <c r="I60" s="305">
        <v>0</v>
      </c>
      <c r="J60" s="305">
        <v>0</v>
      </c>
      <c r="K60" s="305">
        <v>0</v>
      </c>
      <c r="L60" s="308">
        <f t="shared" si="1"/>
        <v>0</v>
      </c>
      <c r="M60" s="305">
        <v>0</v>
      </c>
      <c r="N60" s="305">
        <v>0</v>
      </c>
      <c r="O60" s="305">
        <v>0</v>
      </c>
    </row>
    <row r="61" spans="1:15">
      <c r="A61" s="123">
        <v>59</v>
      </c>
      <c r="B61" s="123" t="s">
        <v>147</v>
      </c>
      <c r="C61" s="129">
        <v>0</v>
      </c>
      <c r="D61" s="129">
        <v>0</v>
      </c>
      <c r="E61" s="130">
        <v>0</v>
      </c>
      <c r="F61" s="131"/>
      <c r="G61" s="124">
        <f t="shared" si="12"/>
        <v>0</v>
      </c>
      <c r="H61" s="305">
        <v>0</v>
      </c>
      <c r="I61" s="305">
        <v>0</v>
      </c>
      <c r="J61" s="305">
        <v>0</v>
      </c>
      <c r="K61" s="305">
        <v>0</v>
      </c>
      <c r="L61" s="308">
        <f t="shared" si="1"/>
        <v>0</v>
      </c>
      <c r="M61" s="305">
        <v>0</v>
      </c>
      <c r="N61" s="305">
        <v>0</v>
      </c>
      <c r="O61" s="305">
        <v>0</v>
      </c>
    </row>
    <row r="62" spans="1:15">
      <c r="A62" s="123">
        <v>60</v>
      </c>
      <c r="B62" s="123" t="s">
        <v>148</v>
      </c>
      <c r="C62" s="131">
        <v>41.820749840000005</v>
      </c>
      <c r="D62" s="131">
        <v>46.028428220000009</v>
      </c>
      <c r="E62" s="131">
        <v>23.73600047</v>
      </c>
      <c r="F62" s="131">
        <v>15.35237416</v>
      </c>
      <c r="G62" s="124">
        <f>SUM(C62:F62)</f>
        <v>126.93755269</v>
      </c>
      <c r="H62" s="305">
        <v>27.06245375</v>
      </c>
      <c r="I62" s="305">
        <v>0.57978974999999999</v>
      </c>
      <c r="J62" s="305">
        <v>10.5360558</v>
      </c>
      <c r="K62" s="305">
        <v>13.10733312</v>
      </c>
      <c r="L62" s="308">
        <f t="shared" si="1"/>
        <v>51.285632419999999</v>
      </c>
      <c r="M62" s="305">
        <v>8.6531158000000001</v>
      </c>
      <c r="N62" s="305">
        <v>2.3781048300000003</v>
      </c>
      <c r="O62" s="305">
        <v>1.1251707099999999</v>
      </c>
    </row>
    <row r="63" spans="1:15">
      <c r="A63" s="123">
        <v>61</v>
      </c>
      <c r="B63" s="123" t="s">
        <v>257</v>
      </c>
      <c r="C63" s="131"/>
      <c r="D63" s="131"/>
      <c r="E63" s="131"/>
      <c r="F63" s="131"/>
      <c r="G63" s="124"/>
      <c r="H63" s="305">
        <v>0</v>
      </c>
      <c r="I63" s="305">
        <v>1.789785</v>
      </c>
      <c r="J63" s="305">
        <v>0</v>
      </c>
      <c r="K63" s="305">
        <v>0</v>
      </c>
      <c r="L63" s="308">
        <f t="shared" si="1"/>
        <v>1.789785</v>
      </c>
      <c r="M63" s="305">
        <v>0</v>
      </c>
      <c r="N63" s="305">
        <v>0</v>
      </c>
      <c r="O63" s="305">
        <v>0</v>
      </c>
    </row>
    <row r="64" spans="1:15">
      <c r="A64" s="123">
        <v>62</v>
      </c>
      <c r="B64" s="123" t="s">
        <v>149</v>
      </c>
      <c r="C64" s="129">
        <v>0</v>
      </c>
      <c r="D64" s="129">
        <v>0</v>
      </c>
      <c r="E64" s="130">
        <v>0</v>
      </c>
      <c r="F64" s="131"/>
      <c r="G64" s="124">
        <f t="shared" ref="G64:G72" si="13">SUM(C64:F64)</f>
        <v>0</v>
      </c>
      <c r="H64" s="305">
        <v>0</v>
      </c>
      <c r="I64" s="305">
        <v>0</v>
      </c>
      <c r="J64" s="305">
        <v>0</v>
      </c>
      <c r="K64" s="305">
        <v>0</v>
      </c>
      <c r="L64" s="308">
        <f t="shared" si="1"/>
        <v>0</v>
      </c>
      <c r="M64" s="305">
        <v>0</v>
      </c>
      <c r="N64" s="305">
        <v>0</v>
      </c>
      <c r="O64" s="305">
        <v>0.1</v>
      </c>
    </row>
    <row r="65" spans="1:15">
      <c r="A65" s="123">
        <v>63</v>
      </c>
      <c r="B65" s="123" t="s">
        <v>254</v>
      </c>
      <c r="C65" s="129"/>
      <c r="D65" s="129"/>
      <c r="E65" s="130"/>
      <c r="F65" s="131">
        <v>0.12584805999999998</v>
      </c>
      <c r="G65" s="124">
        <f t="shared" si="13"/>
        <v>0.12584805999999998</v>
      </c>
      <c r="H65" s="305">
        <v>0</v>
      </c>
      <c r="I65" s="305">
        <v>0</v>
      </c>
      <c r="J65" s="305">
        <v>0</v>
      </c>
      <c r="K65" s="305">
        <v>0</v>
      </c>
      <c r="L65" s="308">
        <f t="shared" si="1"/>
        <v>0</v>
      </c>
      <c r="M65" s="305">
        <v>0</v>
      </c>
      <c r="N65" s="305">
        <v>0</v>
      </c>
      <c r="O65" s="305">
        <v>0</v>
      </c>
    </row>
    <row r="66" spans="1:15">
      <c r="A66" s="123">
        <v>64</v>
      </c>
      <c r="B66" s="123" t="s">
        <v>150</v>
      </c>
      <c r="C66" s="131">
        <v>0.12642455</v>
      </c>
      <c r="D66" s="131">
        <v>0.05</v>
      </c>
      <c r="E66" s="130">
        <v>0</v>
      </c>
      <c r="F66" s="131">
        <v>0.241508</v>
      </c>
      <c r="G66" s="124">
        <f t="shared" si="13"/>
        <v>0.41793255000000001</v>
      </c>
      <c r="H66" s="305">
        <v>0</v>
      </c>
      <c r="I66" s="305">
        <v>0</v>
      </c>
      <c r="J66" s="305">
        <v>1.405E-2</v>
      </c>
      <c r="K66" s="305">
        <v>0.107364</v>
      </c>
      <c r="L66" s="308">
        <f t="shared" si="1"/>
        <v>0.12141399999999999</v>
      </c>
      <c r="M66" s="305">
        <v>3.8350000000000002E-2</v>
      </c>
      <c r="N66" s="305">
        <v>0</v>
      </c>
      <c r="O66" s="305">
        <v>4.4948000000000002E-2</v>
      </c>
    </row>
    <row r="67" spans="1:15">
      <c r="A67" s="123">
        <v>65</v>
      </c>
      <c r="B67" s="123" t="s">
        <v>151</v>
      </c>
      <c r="C67" s="129">
        <v>0</v>
      </c>
      <c r="D67" s="131">
        <v>1.9937777800000001</v>
      </c>
      <c r="E67" s="131">
        <v>0.83</v>
      </c>
      <c r="F67" s="131">
        <v>3.0050634999999999</v>
      </c>
      <c r="G67" s="124">
        <f t="shared" si="13"/>
        <v>5.8288412799999998</v>
      </c>
      <c r="H67" s="305">
        <v>0</v>
      </c>
      <c r="I67" s="305">
        <v>0</v>
      </c>
      <c r="J67" s="305">
        <v>0.71778500000000001</v>
      </c>
      <c r="K67" s="305">
        <v>0</v>
      </c>
      <c r="L67" s="308">
        <f t="shared" si="1"/>
        <v>0.71778500000000001</v>
      </c>
      <c r="M67" s="305">
        <v>0</v>
      </c>
      <c r="N67" s="305">
        <v>0</v>
      </c>
      <c r="O67" s="305">
        <v>0</v>
      </c>
    </row>
    <row r="68" spans="1:15">
      <c r="A68" s="123">
        <v>66</v>
      </c>
      <c r="B68" s="123" t="s">
        <v>152</v>
      </c>
      <c r="C68" s="131">
        <v>0.15</v>
      </c>
      <c r="D68" s="129">
        <v>0</v>
      </c>
      <c r="E68" s="130">
        <v>0</v>
      </c>
      <c r="F68" s="131"/>
      <c r="G68" s="124">
        <f t="shared" si="13"/>
        <v>0.15</v>
      </c>
      <c r="H68" s="305">
        <v>0</v>
      </c>
      <c r="I68" s="305">
        <v>0</v>
      </c>
      <c r="J68" s="305">
        <v>0</v>
      </c>
      <c r="K68" s="305">
        <v>0</v>
      </c>
      <c r="L68" s="308">
        <f t="shared" ref="L68:L117" si="14">SUM(H68:K68)</f>
        <v>0</v>
      </c>
      <c r="M68" s="305">
        <v>0</v>
      </c>
      <c r="N68" s="305">
        <v>0</v>
      </c>
      <c r="O68" s="305">
        <v>0</v>
      </c>
    </row>
    <row r="69" spans="1:15">
      <c r="A69" s="123">
        <v>67</v>
      </c>
      <c r="B69" s="123" t="s">
        <v>153</v>
      </c>
      <c r="C69" s="131">
        <v>274.46726808</v>
      </c>
      <c r="D69" s="131">
        <v>130.41658941</v>
      </c>
      <c r="E69" s="131">
        <v>161.41335858000002</v>
      </c>
      <c r="F69" s="131">
        <v>78.305552789999993</v>
      </c>
      <c r="G69" s="124">
        <f t="shared" si="13"/>
        <v>644.60276885999997</v>
      </c>
      <c r="H69" s="305">
        <v>224.78390637999999</v>
      </c>
      <c r="I69" s="305">
        <v>16.525877550000001</v>
      </c>
      <c r="J69" s="305">
        <v>60.533211940000001</v>
      </c>
      <c r="K69" s="305">
        <v>64.846900480000002</v>
      </c>
      <c r="L69" s="308">
        <f t="shared" si="14"/>
        <v>366.68989634999997</v>
      </c>
      <c r="M69" s="305">
        <v>33.175796800000001</v>
      </c>
      <c r="N69" s="305">
        <v>10.00102066</v>
      </c>
      <c r="O69" s="305">
        <v>36.27565603</v>
      </c>
    </row>
    <row r="70" spans="1:15">
      <c r="A70" s="123">
        <v>68</v>
      </c>
      <c r="B70" s="123" t="s">
        <v>196</v>
      </c>
      <c r="C70" s="129">
        <v>0</v>
      </c>
      <c r="D70" s="129">
        <v>0</v>
      </c>
      <c r="E70" s="130">
        <v>0</v>
      </c>
      <c r="F70" s="131">
        <v>6.3975000000000004E-2</v>
      </c>
      <c r="G70" s="124">
        <f t="shared" si="13"/>
        <v>6.3975000000000004E-2</v>
      </c>
      <c r="H70" s="305">
        <v>0.199985</v>
      </c>
      <c r="I70" s="305">
        <v>4.9974999999999999E-2</v>
      </c>
      <c r="J70" s="305">
        <v>0</v>
      </c>
      <c r="K70" s="305">
        <v>0</v>
      </c>
      <c r="L70" s="308">
        <f t="shared" si="14"/>
        <v>0.24995999999999999</v>
      </c>
      <c r="M70" s="305">
        <v>0.31476799999999999</v>
      </c>
      <c r="N70" s="305">
        <v>0</v>
      </c>
      <c r="O70" s="305">
        <v>0.17494000000000001</v>
      </c>
    </row>
    <row r="71" spans="1:15">
      <c r="A71" s="123">
        <v>69</v>
      </c>
      <c r="B71" s="123" t="s">
        <v>154</v>
      </c>
      <c r="C71" s="129">
        <v>0</v>
      </c>
      <c r="D71" s="131">
        <v>1.9220820000000001</v>
      </c>
      <c r="E71" s="131">
        <v>3.2398020000000001</v>
      </c>
      <c r="F71" s="131">
        <v>10.62762</v>
      </c>
      <c r="G71" s="124">
        <f t="shared" si="13"/>
        <v>15.789504000000001</v>
      </c>
      <c r="H71" s="305">
        <v>2.1776330000000002</v>
      </c>
      <c r="I71" s="305">
        <v>0.84872209999999992</v>
      </c>
      <c r="J71" s="305">
        <v>0.87984507999999995</v>
      </c>
      <c r="K71" s="305">
        <v>5.0176229900000004</v>
      </c>
      <c r="L71" s="308">
        <f t="shared" si="14"/>
        <v>8.9238231700000004</v>
      </c>
      <c r="M71" s="305">
        <v>2.9999400000000001</v>
      </c>
      <c r="N71" s="305">
        <v>2.5397569999999998</v>
      </c>
      <c r="O71" s="305">
        <v>6.9998060000000004</v>
      </c>
    </row>
    <row r="72" spans="1:15">
      <c r="A72" s="123">
        <v>70</v>
      </c>
      <c r="B72" s="123" t="s">
        <v>155</v>
      </c>
      <c r="C72" s="129">
        <v>0</v>
      </c>
      <c r="D72" s="129">
        <v>0</v>
      </c>
      <c r="E72" s="130">
        <v>0</v>
      </c>
      <c r="F72" s="131"/>
      <c r="G72" s="124">
        <f t="shared" si="13"/>
        <v>0</v>
      </c>
      <c r="H72" s="305">
        <v>0</v>
      </c>
      <c r="I72" s="305">
        <v>0</v>
      </c>
      <c r="J72" s="305">
        <v>0</v>
      </c>
      <c r="K72" s="305">
        <v>0</v>
      </c>
      <c r="L72" s="308">
        <f t="shared" si="14"/>
        <v>0</v>
      </c>
      <c r="M72" s="305">
        <v>0</v>
      </c>
      <c r="N72" s="305">
        <v>0</v>
      </c>
      <c r="O72" s="305">
        <v>0</v>
      </c>
    </row>
    <row r="73" spans="1:15">
      <c r="A73" s="123">
        <v>71</v>
      </c>
      <c r="B73" s="123" t="s">
        <v>156</v>
      </c>
      <c r="C73" s="131">
        <v>208.12581422</v>
      </c>
      <c r="D73" s="131">
        <v>93.435315740000007</v>
      </c>
      <c r="E73" s="131">
        <v>161.36569520999998</v>
      </c>
      <c r="F73" s="131">
        <v>144.29625253999998</v>
      </c>
      <c r="G73" s="124">
        <f>SUM(C73:F73)</f>
        <v>607.22307770999998</v>
      </c>
      <c r="H73" s="305">
        <v>441.78617585999996</v>
      </c>
      <c r="I73" s="305">
        <v>141.30216338999998</v>
      </c>
      <c r="J73" s="305">
        <v>176.27865476999997</v>
      </c>
      <c r="K73" s="305">
        <v>131.21201846</v>
      </c>
      <c r="L73" s="308">
        <f t="shared" si="14"/>
        <v>890.57901247999996</v>
      </c>
      <c r="M73" s="305">
        <v>105.66624674000001</v>
      </c>
      <c r="N73" s="305">
        <v>39.510222319999997</v>
      </c>
      <c r="O73" s="305">
        <v>36.695172960000001</v>
      </c>
    </row>
    <row r="74" spans="1:15">
      <c r="A74" s="123">
        <v>72</v>
      </c>
      <c r="B74" s="123" t="s">
        <v>157</v>
      </c>
      <c r="C74" s="129">
        <v>0</v>
      </c>
      <c r="D74" s="129">
        <v>0</v>
      </c>
      <c r="E74" s="130">
        <v>0</v>
      </c>
      <c r="F74" s="131"/>
      <c r="G74" s="124">
        <f t="shared" ref="G74:G76" si="15">SUM(C74:F74)</f>
        <v>0</v>
      </c>
      <c r="H74" s="305">
        <v>0</v>
      </c>
      <c r="I74" s="305">
        <v>0</v>
      </c>
      <c r="J74" s="305">
        <v>0</v>
      </c>
      <c r="K74" s="305">
        <v>0</v>
      </c>
      <c r="L74" s="308">
        <f t="shared" si="14"/>
        <v>0</v>
      </c>
      <c r="M74" s="305">
        <v>0</v>
      </c>
      <c r="N74" s="305">
        <v>0</v>
      </c>
      <c r="O74" s="305">
        <v>0</v>
      </c>
    </row>
    <row r="75" spans="1:15">
      <c r="A75" s="123">
        <v>73</v>
      </c>
      <c r="B75" s="123" t="s">
        <v>158</v>
      </c>
      <c r="C75" s="129">
        <v>0</v>
      </c>
      <c r="D75" s="129">
        <v>0</v>
      </c>
      <c r="E75" s="130">
        <v>0</v>
      </c>
      <c r="F75" s="131"/>
      <c r="G75" s="124">
        <f t="shared" si="15"/>
        <v>0</v>
      </c>
      <c r="H75" s="305">
        <v>0</v>
      </c>
      <c r="I75" s="305">
        <v>0</v>
      </c>
      <c r="J75" s="305">
        <v>0</v>
      </c>
      <c r="K75" s="305">
        <v>0</v>
      </c>
      <c r="L75" s="308">
        <f t="shared" si="14"/>
        <v>0</v>
      </c>
      <c r="M75" s="305">
        <v>0</v>
      </c>
      <c r="N75" s="305">
        <v>0</v>
      </c>
      <c r="O75" s="305">
        <v>0</v>
      </c>
    </row>
    <row r="76" spans="1:15">
      <c r="A76" s="123">
        <v>74</v>
      </c>
      <c r="B76" s="123" t="s">
        <v>246</v>
      </c>
      <c r="C76" s="129"/>
      <c r="D76" s="129"/>
      <c r="E76" s="131">
        <v>6.7119240599999994</v>
      </c>
      <c r="F76" s="131"/>
      <c r="G76" s="124">
        <f t="shared" si="15"/>
        <v>6.7119240599999994</v>
      </c>
      <c r="H76" s="305">
        <v>0</v>
      </c>
      <c r="I76" s="305">
        <v>0</v>
      </c>
      <c r="J76" s="305">
        <v>0</v>
      </c>
      <c r="K76" s="305">
        <v>0</v>
      </c>
      <c r="L76" s="308">
        <f t="shared" si="14"/>
        <v>0</v>
      </c>
      <c r="M76" s="305">
        <v>0</v>
      </c>
      <c r="N76" s="305">
        <v>0</v>
      </c>
      <c r="O76" s="305">
        <v>0</v>
      </c>
    </row>
    <row r="77" spans="1:15">
      <c r="A77" s="123">
        <v>75</v>
      </c>
      <c r="B77" s="123" t="s">
        <v>205</v>
      </c>
      <c r="C77" s="131">
        <v>30.218906620000002</v>
      </c>
      <c r="D77" s="131">
        <v>51.573291820000001</v>
      </c>
      <c r="E77" s="131">
        <v>47.134315289999996</v>
      </c>
      <c r="F77" s="131">
        <v>5.9198802099999996</v>
      </c>
      <c r="G77" s="124">
        <f>SUM(C77:F77)</f>
        <v>134.84639394000001</v>
      </c>
      <c r="H77" s="305">
        <v>16.000036999999999</v>
      </c>
      <c r="I77" s="305">
        <v>0.71744600000000003</v>
      </c>
      <c r="J77" s="305">
        <v>8.1276908700000003</v>
      </c>
      <c r="K77" s="305">
        <v>2.6807500000000002</v>
      </c>
      <c r="L77" s="308">
        <f t="shared" si="14"/>
        <v>27.525923869999996</v>
      </c>
      <c r="M77" s="305">
        <v>35.576622810000003</v>
      </c>
      <c r="N77" s="305">
        <v>11.237847220000001</v>
      </c>
      <c r="O77" s="305">
        <v>21.23395623</v>
      </c>
    </row>
    <row r="78" spans="1:15">
      <c r="A78" s="123">
        <v>76</v>
      </c>
      <c r="B78" s="123" t="s">
        <v>159</v>
      </c>
      <c r="C78" s="131">
        <v>7.1999999999999998E-3</v>
      </c>
      <c r="D78" s="131">
        <v>2.766667</v>
      </c>
      <c r="E78" s="130">
        <v>0</v>
      </c>
      <c r="F78" s="131">
        <v>5.3665919999999998</v>
      </c>
      <c r="G78" s="124">
        <f>SUM(C78:F78)</f>
        <v>8.1404589999999999</v>
      </c>
      <c r="H78" s="305">
        <v>0</v>
      </c>
      <c r="I78" s="305">
        <v>2.2720850000000001</v>
      </c>
      <c r="J78" s="305">
        <v>0</v>
      </c>
      <c r="K78" s="305">
        <v>0.66</v>
      </c>
      <c r="L78" s="308">
        <f t="shared" si="14"/>
        <v>2.9320850000000003</v>
      </c>
      <c r="M78" s="305">
        <v>0</v>
      </c>
      <c r="N78" s="305">
        <v>4.39398</v>
      </c>
      <c r="O78" s="305">
        <v>0</v>
      </c>
    </row>
    <row r="79" spans="1:15">
      <c r="A79" s="123">
        <v>77</v>
      </c>
      <c r="B79" s="123" t="s">
        <v>263</v>
      </c>
      <c r="C79" s="131"/>
      <c r="D79" s="131"/>
      <c r="E79" s="131"/>
      <c r="F79" s="131"/>
      <c r="G79" s="124"/>
      <c r="H79" s="305">
        <v>0</v>
      </c>
      <c r="I79" s="305">
        <v>0</v>
      </c>
      <c r="J79" s="305">
        <v>5.0061899999999998E-3</v>
      </c>
      <c r="K79" s="305">
        <v>0</v>
      </c>
      <c r="L79" s="308">
        <f t="shared" si="14"/>
        <v>5.0061899999999998E-3</v>
      </c>
      <c r="M79" s="305">
        <v>0</v>
      </c>
      <c r="N79" s="305">
        <v>0</v>
      </c>
      <c r="O79" s="305">
        <v>0</v>
      </c>
    </row>
    <row r="80" spans="1:15">
      <c r="A80" s="123">
        <v>78</v>
      </c>
      <c r="B80" s="123" t="s">
        <v>258</v>
      </c>
      <c r="C80" s="131"/>
      <c r="D80" s="131"/>
      <c r="E80" s="130"/>
      <c r="F80" s="131"/>
      <c r="G80" s="124"/>
      <c r="H80" s="305">
        <v>0</v>
      </c>
      <c r="I80" s="305">
        <v>0.02</v>
      </c>
      <c r="J80" s="305">
        <v>0</v>
      </c>
      <c r="K80" s="305">
        <v>0</v>
      </c>
      <c r="L80" s="308">
        <f t="shared" si="14"/>
        <v>0.02</v>
      </c>
      <c r="M80" s="305">
        <v>0</v>
      </c>
      <c r="N80" s="305">
        <v>0</v>
      </c>
      <c r="O80" s="305">
        <v>0</v>
      </c>
    </row>
    <row r="81" spans="1:15">
      <c r="A81" s="123">
        <v>79</v>
      </c>
      <c r="B81" s="123" t="s">
        <v>160</v>
      </c>
      <c r="C81" s="129">
        <v>0</v>
      </c>
      <c r="D81" s="129">
        <v>0</v>
      </c>
      <c r="E81" s="131">
        <v>0.4</v>
      </c>
      <c r="F81" s="131"/>
      <c r="G81" s="124">
        <f t="shared" ref="G81" si="16">SUM(C81:F81)</f>
        <v>0.4</v>
      </c>
      <c r="H81" s="305">
        <v>0</v>
      </c>
      <c r="I81" s="305">
        <v>0.21693999999999999</v>
      </c>
      <c r="J81" s="305">
        <v>0</v>
      </c>
      <c r="K81" s="305">
        <v>0</v>
      </c>
      <c r="L81" s="308">
        <f t="shared" si="14"/>
        <v>0.21693999999999999</v>
      </c>
      <c r="M81" s="305">
        <v>0</v>
      </c>
      <c r="N81" s="305">
        <v>0</v>
      </c>
      <c r="O81" s="305">
        <v>0</v>
      </c>
    </row>
    <row r="82" spans="1:15">
      <c r="A82" s="123">
        <v>80</v>
      </c>
      <c r="B82" s="123" t="s">
        <v>247</v>
      </c>
      <c r="C82" s="129"/>
      <c r="D82" s="129"/>
      <c r="E82" s="131">
        <v>1.008E-2</v>
      </c>
      <c r="F82" s="131">
        <v>1.35E-2</v>
      </c>
      <c r="G82" s="124">
        <f>SUM(C82:F82)</f>
        <v>2.358E-2</v>
      </c>
      <c r="H82" s="305">
        <v>1.35E-2</v>
      </c>
      <c r="I82" s="305">
        <v>6.7299999999999999E-3</v>
      </c>
      <c r="J82" s="305">
        <v>1.3509999999999999E-2</v>
      </c>
      <c r="K82" s="305">
        <v>3.3800000000000002E-3</v>
      </c>
      <c r="L82" s="308">
        <f t="shared" si="14"/>
        <v>3.712E-2</v>
      </c>
      <c r="M82" s="305">
        <v>1.82E-3</v>
      </c>
      <c r="N82" s="305">
        <v>3.63E-3</v>
      </c>
      <c r="O82" s="305">
        <v>4.8656999999999997E-3</v>
      </c>
    </row>
    <row r="83" spans="1:15">
      <c r="A83" s="123">
        <v>81</v>
      </c>
      <c r="B83" s="123" t="s">
        <v>161</v>
      </c>
      <c r="C83" s="129">
        <v>0</v>
      </c>
      <c r="D83" s="129">
        <v>0</v>
      </c>
      <c r="E83" s="130">
        <v>0</v>
      </c>
      <c r="F83" s="131"/>
      <c r="G83" s="124">
        <f t="shared" ref="G83" si="17">SUM(C83:F83)</f>
        <v>0</v>
      </c>
      <c r="H83" s="305">
        <v>0</v>
      </c>
      <c r="I83" s="305">
        <v>0</v>
      </c>
      <c r="J83" s="305">
        <v>0</v>
      </c>
      <c r="K83" s="305">
        <v>0</v>
      </c>
      <c r="L83" s="308">
        <f t="shared" si="14"/>
        <v>0</v>
      </c>
      <c r="M83" s="305">
        <v>0</v>
      </c>
      <c r="N83" s="305">
        <v>0</v>
      </c>
      <c r="O83" s="305">
        <v>0</v>
      </c>
    </row>
    <row r="84" spans="1:15">
      <c r="A84" s="123">
        <v>82</v>
      </c>
      <c r="B84" s="123" t="s">
        <v>162</v>
      </c>
      <c r="C84" s="131">
        <v>6.4999999999999997E-3</v>
      </c>
      <c r="D84" s="129">
        <v>0</v>
      </c>
      <c r="E84" s="131">
        <v>1.6E-2</v>
      </c>
      <c r="F84" s="131"/>
      <c r="G84" s="124">
        <f>SUM(C84:F84)</f>
        <v>2.2499999999999999E-2</v>
      </c>
      <c r="H84" s="305">
        <v>0</v>
      </c>
      <c r="I84" s="305">
        <v>0</v>
      </c>
      <c r="J84" s="305">
        <v>0</v>
      </c>
      <c r="K84" s="305">
        <v>0</v>
      </c>
      <c r="L84" s="308">
        <f t="shared" si="14"/>
        <v>0</v>
      </c>
      <c r="M84" s="305">
        <v>0</v>
      </c>
      <c r="N84" s="305">
        <v>0</v>
      </c>
      <c r="O84" s="305">
        <v>0</v>
      </c>
    </row>
    <row r="85" spans="1:15">
      <c r="A85" s="123">
        <v>83</v>
      </c>
      <c r="B85" s="123" t="s">
        <v>163</v>
      </c>
      <c r="C85" s="129">
        <v>0</v>
      </c>
      <c r="D85" s="129">
        <v>0</v>
      </c>
      <c r="E85" s="130">
        <v>0</v>
      </c>
      <c r="F85" s="131"/>
      <c r="G85" s="124">
        <f t="shared" ref="G85:G86" si="18">SUM(C85:F85)</f>
        <v>0</v>
      </c>
      <c r="H85" s="305">
        <v>5.4980000000000001E-2</v>
      </c>
      <c r="I85" s="305">
        <v>0.13050330000000002</v>
      </c>
      <c r="J85" s="305">
        <v>0</v>
      </c>
      <c r="K85" s="305">
        <v>0.5408075</v>
      </c>
      <c r="L85" s="308">
        <f t="shared" si="14"/>
        <v>0.72629080000000001</v>
      </c>
      <c r="M85" s="305">
        <v>1.35124</v>
      </c>
      <c r="N85" s="305">
        <v>0</v>
      </c>
      <c r="O85" s="305">
        <v>0.14995</v>
      </c>
    </row>
    <row r="86" spans="1:15">
      <c r="A86" s="123">
        <v>84</v>
      </c>
      <c r="B86" s="123" t="s">
        <v>164</v>
      </c>
      <c r="C86" s="129">
        <v>0</v>
      </c>
      <c r="D86" s="129">
        <v>0</v>
      </c>
      <c r="E86" s="130">
        <v>0</v>
      </c>
      <c r="F86" s="131"/>
      <c r="G86" s="124">
        <f t="shared" si="18"/>
        <v>0</v>
      </c>
      <c r="H86" s="305">
        <v>0</v>
      </c>
      <c r="I86" s="305">
        <v>0</v>
      </c>
      <c r="J86" s="305">
        <v>0</v>
      </c>
      <c r="K86" s="305">
        <v>0</v>
      </c>
      <c r="L86" s="308">
        <f t="shared" si="14"/>
        <v>0</v>
      </c>
      <c r="M86" s="305">
        <v>0</v>
      </c>
      <c r="N86" s="305">
        <v>0</v>
      </c>
      <c r="O86" s="305">
        <v>0</v>
      </c>
    </row>
    <row r="87" spans="1:15">
      <c r="A87" s="123">
        <v>85</v>
      </c>
      <c r="B87" s="123" t="s">
        <v>165</v>
      </c>
      <c r="C87" s="131">
        <v>3.0769229999999998E-2</v>
      </c>
      <c r="D87" s="129">
        <v>0</v>
      </c>
      <c r="E87" s="130">
        <v>0</v>
      </c>
      <c r="F87" s="131"/>
      <c r="G87" s="124">
        <f>SUM(C87:F87)</f>
        <v>3.0769229999999998E-2</v>
      </c>
      <c r="H87" s="305">
        <v>0</v>
      </c>
      <c r="I87" s="305">
        <v>0</v>
      </c>
      <c r="J87" s="305">
        <v>0</v>
      </c>
      <c r="K87" s="305">
        <v>0</v>
      </c>
      <c r="L87" s="308">
        <f t="shared" si="14"/>
        <v>0</v>
      </c>
      <c r="M87" s="305">
        <v>0</v>
      </c>
      <c r="N87" s="305">
        <v>0</v>
      </c>
      <c r="O87" s="305">
        <v>0</v>
      </c>
    </row>
    <row r="88" spans="1:15">
      <c r="A88" s="123">
        <v>86</v>
      </c>
      <c r="B88" s="123" t="s">
        <v>166</v>
      </c>
      <c r="C88" s="131">
        <v>763.50521178999998</v>
      </c>
      <c r="D88" s="131">
        <v>314.15524717</v>
      </c>
      <c r="E88" s="131">
        <v>708.77109002999998</v>
      </c>
      <c r="F88" s="131">
        <v>564.98633032999999</v>
      </c>
      <c r="G88" s="124">
        <f>SUM(C88:F88)</f>
        <v>2351.4178793199999</v>
      </c>
      <c r="H88" s="305">
        <v>692.63459048000004</v>
      </c>
      <c r="I88" s="305">
        <v>149.28990098000003</v>
      </c>
      <c r="J88" s="305">
        <v>26.419551469999998</v>
      </c>
      <c r="K88" s="305">
        <v>7.5441651099999998</v>
      </c>
      <c r="L88" s="308">
        <f t="shared" si="14"/>
        <v>875.88820804000011</v>
      </c>
      <c r="M88" s="305">
        <v>166.51663455000002</v>
      </c>
      <c r="N88" s="305">
        <v>212.38686674000002</v>
      </c>
      <c r="O88" s="305">
        <v>389.53502140999996</v>
      </c>
    </row>
    <row r="89" spans="1:15">
      <c r="A89" s="123">
        <v>87</v>
      </c>
      <c r="B89" s="123" t="s">
        <v>197</v>
      </c>
      <c r="C89" s="129">
        <v>0</v>
      </c>
      <c r="D89" s="131">
        <v>1.4999999999999999E-2</v>
      </c>
      <c r="E89" s="130">
        <v>0</v>
      </c>
      <c r="F89" s="131"/>
      <c r="G89" s="124">
        <f t="shared" ref="G89" si="19">SUM(C89:F89)</f>
        <v>1.4999999999999999E-2</v>
      </c>
      <c r="H89" s="305">
        <v>0</v>
      </c>
      <c r="I89" s="305">
        <v>0</v>
      </c>
      <c r="J89" s="305">
        <v>1.0222479999999999E-2</v>
      </c>
      <c r="K89" s="305">
        <v>0</v>
      </c>
      <c r="L89" s="308">
        <f t="shared" si="14"/>
        <v>1.0222479999999999E-2</v>
      </c>
      <c r="M89" s="305">
        <v>0</v>
      </c>
      <c r="N89" s="305">
        <v>0</v>
      </c>
      <c r="O89" s="305">
        <v>9.0424500000000005E-2</v>
      </c>
    </row>
    <row r="90" spans="1:15">
      <c r="A90" s="123">
        <v>88</v>
      </c>
      <c r="B90" s="123" t="s">
        <v>167</v>
      </c>
      <c r="C90" s="129">
        <v>0</v>
      </c>
      <c r="D90" s="129">
        <v>0</v>
      </c>
      <c r="E90" s="130">
        <v>0</v>
      </c>
      <c r="F90" s="131">
        <v>84.255536000000006</v>
      </c>
      <c r="G90" s="124">
        <f>SUM(C90:F90)</f>
        <v>84.255536000000006</v>
      </c>
      <c r="H90" s="305">
        <v>0</v>
      </c>
      <c r="I90" s="305">
        <v>0</v>
      </c>
      <c r="J90" s="305">
        <v>0</v>
      </c>
      <c r="K90" s="305">
        <v>0</v>
      </c>
      <c r="L90" s="308">
        <f t="shared" si="14"/>
        <v>0</v>
      </c>
      <c r="M90" s="305">
        <v>0</v>
      </c>
      <c r="N90" s="305">
        <v>0</v>
      </c>
      <c r="O90" s="305">
        <v>0</v>
      </c>
    </row>
    <row r="91" spans="1:15">
      <c r="A91" s="123">
        <v>89</v>
      </c>
      <c r="B91" s="123" t="s">
        <v>168</v>
      </c>
      <c r="C91" s="129">
        <v>0</v>
      </c>
      <c r="D91" s="129">
        <v>0</v>
      </c>
      <c r="E91" s="130">
        <v>0</v>
      </c>
      <c r="F91" s="131"/>
      <c r="G91" s="124">
        <f t="shared" ref="G91" si="20">SUM(C91:F91)</f>
        <v>0</v>
      </c>
      <c r="H91" s="305">
        <v>0</v>
      </c>
      <c r="I91" s="305">
        <v>0</v>
      </c>
      <c r="J91" s="305">
        <v>0</v>
      </c>
      <c r="K91" s="305">
        <v>0</v>
      </c>
      <c r="L91" s="308">
        <f t="shared" si="14"/>
        <v>0</v>
      </c>
      <c r="M91" s="305">
        <v>0</v>
      </c>
      <c r="N91" s="305">
        <v>0</v>
      </c>
      <c r="O91" s="305">
        <v>0</v>
      </c>
    </row>
    <row r="92" spans="1:15">
      <c r="A92" s="123">
        <v>90</v>
      </c>
      <c r="B92" s="123" t="s">
        <v>169</v>
      </c>
      <c r="C92" s="131">
        <v>13.74044735</v>
      </c>
      <c r="D92" s="131">
        <v>8.5851741700000002</v>
      </c>
      <c r="E92" s="131">
        <v>4.9893279999999998E-2</v>
      </c>
      <c r="F92" s="131">
        <v>15.05250298</v>
      </c>
      <c r="G92" s="124">
        <f>SUM(C92:F92)</f>
        <v>37.428017779999998</v>
      </c>
      <c r="H92" s="305">
        <v>0</v>
      </c>
      <c r="I92" s="305">
        <v>0</v>
      </c>
      <c r="J92" s="305">
        <v>0</v>
      </c>
      <c r="K92" s="305">
        <v>0</v>
      </c>
      <c r="L92" s="308">
        <f t="shared" si="14"/>
        <v>0</v>
      </c>
      <c r="M92" s="305">
        <v>0</v>
      </c>
      <c r="N92" s="305">
        <v>0</v>
      </c>
      <c r="O92" s="305">
        <v>46.311987610000003</v>
      </c>
    </row>
    <row r="93" spans="1:15">
      <c r="A93" s="123">
        <v>91</v>
      </c>
      <c r="B93" s="123" t="s">
        <v>206</v>
      </c>
      <c r="C93" s="129">
        <v>0</v>
      </c>
      <c r="D93" s="131">
        <v>10</v>
      </c>
      <c r="E93" s="130">
        <v>0</v>
      </c>
      <c r="F93" s="131"/>
      <c r="G93" s="124">
        <f t="shared" ref="G93:G94" si="21">SUM(C93:F93)</f>
        <v>10</v>
      </c>
      <c r="H93" s="305">
        <v>2</v>
      </c>
      <c r="I93" s="305">
        <v>0</v>
      </c>
      <c r="J93" s="305">
        <v>0</v>
      </c>
      <c r="K93" s="305">
        <v>0</v>
      </c>
      <c r="L93" s="308">
        <f t="shared" si="14"/>
        <v>2</v>
      </c>
      <c r="M93" s="305">
        <v>0</v>
      </c>
      <c r="N93" s="305">
        <v>0</v>
      </c>
      <c r="O93" s="305">
        <v>0</v>
      </c>
    </row>
    <row r="94" spans="1:15">
      <c r="A94" s="123">
        <v>92</v>
      </c>
      <c r="B94" s="123" t="s">
        <v>170</v>
      </c>
      <c r="C94" s="129">
        <v>0</v>
      </c>
      <c r="D94" s="129">
        <v>0</v>
      </c>
      <c r="E94" s="131">
        <v>9.9989999999999996E-2</v>
      </c>
      <c r="F94" s="131"/>
      <c r="G94" s="124">
        <f t="shared" si="21"/>
        <v>9.9989999999999996E-2</v>
      </c>
      <c r="H94" s="305">
        <v>0</v>
      </c>
      <c r="I94" s="305">
        <v>0</v>
      </c>
      <c r="J94" s="305">
        <v>0</v>
      </c>
      <c r="K94" s="305">
        <v>0</v>
      </c>
      <c r="L94" s="308">
        <f t="shared" si="14"/>
        <v>0</v>
      </c>
      <c r="M94" s="305">
        <v>0</v>
      </c>
      <c r="N94" s="305">
        <v>0.7</v>
      </c>
      <c r="O94" s="305">
        <v>0</v>
      </c>
    </row>
    <row r="95" spans="1:15">
      <c r="A95" s="123">
        <v>93</v>
      </c>
      <c r="B95" s="123" t="s">
        <v>171</v>
      </c>
      <c r="C95" s="131">
        <v>92.778882010000004</v>
      </c>
      <c r="D95" s="131">
        <v>173.72056966</v>
      </c>
      <c r="E95" s="131">
        <v>140.15935021000001</v>
      </c>
      <c r="F95" s="131">
        <v>610.89166106000005</v>
      </c>
      <c r="G95" s="124">
        <f>SUM(C95:F95)</f>
        <v>1017.55046294</v>
      </c>
      <c r="H95" s="305">
        <v>130.8644415</v>
      </c>
      <c r="I95" s="305">
        <v>137.39856707999999</v>
      </c>
      <c r="J95" s="305">
        <v>113.73936990999999</v>
      </c>
      <c r="K95" s="305">
        <v>157.30471080000001</v>
      </c>
      <c r="L95" s="308">
        <f t="shared" si="14"/>
        <v>539.30708929000002</v>
      </c>
      <c r="M95" s="305">
        <v>153.27380019999998</v>
      </c>
      <c r="N95" s="305">
        <v>76.802006280000001</v>
      </c>
      <c r="O95" s="305">
        <v>10.50878522</v>
      </c>
    </row>
    <row r="96" spans="1:15">
      <c r="A96" s="123">
        <v>94</v>
      </c>
      <c r="B96" s="123" t="s">
        <v>172</v>
      </c>
      <c r="C96" s="131">
        <v>0.05</v>
      </c>
      <c r="D96" s="129">
        <v>0</v>
      </c>
      <c r="E96" s="130">
        <v>0</v>
      </c>
      <c r="F96" s="131"/>
      <c r="G96" s="124">
        <f>SUM(C96:F96)</f>
        <v>0.05</v>
      </c>
      <c r="H96" s="305">
        <v>0</v>
      </c>
      <c r="I96" s="305">
        <v>0</v>
      </c>
      <c r="J96" s="305">
        <v>0</v>
      </c>
      <c r="K96" s="305">
        <v>0</v>
      </c>
      <c r="L96" s="308">
        <f t="shared" si="14"/>
        <v>0</v>
      </c>
      <c r="M96" s="305">
        <v>0</v>
      </c>
      <c r="N96" s="305">
        <v>0</v>
      </c>
      <c r="O96" s="305">
        <v>0</v>
      </c>
    </row>
    <row r="97" spans="1:15">
      <c r="A97" s="123">
        <v>95</v>
      </c>
      <c r="B97" s="123" t="s">
        <v>264</v>
      </c>
      <c r="C97" s="131"/>
      <c r="D97" s="131"/>
      <c r="E97" s="131"/>
      <c r="F97" s="131"/>
      <c r="G97" s="124"/>
      <c r="H97" s="305">
        <v>0</v>
      </c>
      <c r="I97" s="305">
        <v>0</v>
      </c>
      <c r="J97" s="305">
        <v>0</v>
      </c>
      <c r="K97" s="305">
        <v>0</v>
      </c>
      <c r="L97" s="308">
        <f t="shared" si="14"/>
        <v>0</v>
      </c>
      <c r="M97" s="305">
        <v>0</v>
      </c>
      <c r="N97" s="305">
        <v>0.1797</v>
      </c>
      <c r="O97" s="305">
        <v>2.9999999999999997E-4</v>
      </c>
    </row>
    <row r="98" spans="1:15">
      <c r="A98" s="123">
        <v>96</v>
      </c>
      <c r="B98" s="123" t="s">
        <v>173</v>
      </c>
      <c r="C98" s="131">
        <v>6.0145355</v>
      </c>
      <c r="D98" s="131">
        <v>7.8812999999999994E-2</v>
      </c>
      <c r="E98" s="131">
        <v>1.11441021</v>
      </c>
      <c r="F98" s="131">
        <v>6.6089999999999996E-2</v>
      </c>
      <c r="G98" s="124">
        <f>SUM(C98:F98)</f>
        <v>7.2738487100000002</v>
      </c>
      <c r="H98" s="305">
        <v>5.4315000000000002E-2</v>
      </c>
      <c r="I98" s="305">
        <v>7.5106132599999995</v>
      </c>
      <c r="J98" s="305">
        <v>7.1132663599999999</v>
      </c>
      <c r="K98" s="305">
        <v>6.3363938600000003</v>
      </c>
      <c r="L98" s="308">
        <f t="shared" si="14"/>
        <v>21.01458848</v>
      </c>
      <c r="M98" s="305">
        <v>6.1290180000000003</v>
      </c>
      <c r="N98" s="305">
        <v>2.1742224800000001</v>
      </c>
      <c r="O98" s="305">
        <v>5.9334999999999999E-2</v>
      </c>
    </row>
    <row r="99" spans="1:15">
      <c r="A99" s="123">
        <v>97</v>
      </c>
      <c r="B99" s="123" t="s">
        <v>266</v>
      </c>
      <c r="C99" s="129"/>
      <c r="D99" s="129"/>
      <c r="E99" s="131">
        <v>30</v>
      </c>
      <c r="F99" s="131"/>
      <c r="G99" s="124"/>
      <c r="H99" s="305">
        <v>0</v>
      </c>
      <c r="I99" s="305">
        <v>5</v>
      </c>
      <c r="J99" s="305">
        <v>4.9935649900000003</v>
      </c>
      <c r="K99" s="305">
        <v>3.6</v>
      </c>
      <c r="L99" s="308">
        <f t="shared" si="14"/>
        <v>13.593564989999999</v>
      </c>
      <c r="M99" s="305">
        <v>15</v>
      </c>
      <c r="N99" s="305">
        <v>15</v>
      </c>
      <c r="O99" s="305">
        <v>0</v>
      </c>
    </row>
    <row r="100" spans="1:15">
      <c r="A100" s="123">
        <v>98</v>
      </c>
      <c r="B100" s="123" t="s">
        <v>174</v>
      </c>
      <c r="C100" s="131">
        <v>0.2445058</v>
      </c>
      <c r="D100" s="131">
        <v>1.6240648900000001</v>
      </c>
      <c r="E100" s="131">
        <v>0.37217895999999995</v>
      </c>
      <c r="F100" s="131">
        <v>0.61997274999999996</v>
      </c>
      <c r="G100" s="124">
        <f>SUM(C100:F100)</f>
        <v>2.8607224000000002</v>
      </c>
      <c r="H100" s="305">
        <v>2.1945209599999997</v>
      </c>
      <c r="I100" s="305">
        <v>0.51485089000000006</v>
      </c>
      <c r="J100" s="305">
        <v>0.34470184000000004</v>
      </c>
      <c r="K100" s="305">
        <v>0.54394627000000007</v>
      </c>
      <c r="L100" s="308">
        <f t="shared" si="14"/>
        <v>3.5980199599999998</v>
      </c>
      <c r="M100" s="305">
        <v>0.90114861999999996</v>
      </c>
      <c r="N100" s="305">
        <v>0.80613566000000003</v>
      </c>
      <c r="O100" s="305">
        <v>0.76847653999999999</v>
      </c>
    </row>
    <row r="101" spans="1:15">
      <c r="A101" s="123">
        <v>99</v>
      </c>
      <c r="B101" s="123" t="s">
        <v>175</v>
      </c>
      <c r="C101" s="131">
        <v>271.04064773000005</v>
      </c>
      <c r="D101" s="131">
        <v>34.234141260000001</v>
      </c>
      <c r="E101" s="131">
        <v>47.646394069999999</v>
      </c>
      <c r="F101" s="131">
        <v>31.065194740000003</v>
      </c>
      <c r="G101" s="124">
        <f>SUM(C101:F101)</f>
        <v>383.98637780000001</v>
      </c>
      <c r="H101" s="305">
        <v>3.4703908399999999</v>
      </c>
      <c r="I101" s="305">
        <v>2.6926207200000003</v>
      </c>
      <c r="J101" s="305">
        <v>0.21177645</v>
      </c>
      <c r="K101" s="305">
        <v>1.2279668499999998</v>
      </c>
      <c r="L101" s="308">
        <f t="shared" si="14"/>
        <v>7.6027548600000001</v>
      </c>
      <c r="M101" s="305">
        <v>1.1602473600000001</v>
      </c>
      <c r="N101" s="305">
        <v>0.87028799999999995</v>
      </c>
      <c r="O101" s="305">
        <v>2.16481302</v>
      </c>
    </row>
    <row r="102" spans="1:15">
      <c r="A102" s="123">
        <v>100</v>
      </c>
      <c r="B102" s="123" t="s">
        <v>248</v>
      </c>
      <c r="C102" s="129"/>
      <c r="D102" s="129"/>
      <c r="E102" s="131">
        <v>9.9974999999999994E-2</v>
      </c>
      <c r="F102" s="131">
        <v>0.249975</v>
      </c>
      <c r="G102" s="124">
        <f>SUM(C102:F102)</f>
        <v>0.34994999999999998</v>
      </c>
      <c r="H102" s="305">
        <v>0</v>
      </c>
      <c r="I102" s="305">
        <v>0</v>
      </c>
      <c r="J102" s="305">
        <v>0</v>
      </c>
      <c r="K102" s="305">
        <v>0</v>
      </c>
      <c r="L102" s="308">
        <f t="shared" si="14"/>
        <v>0</v>
      </c>
      <c r="M102" s="305">
        <v>0</v>
      </c>
      <c r="N102" s="305">
        <v>0</v>
      </c>
      <c r="O102" s="305">
        <v>0</v>
      </c>
    </row>
    <row r="103" spans="1:15">
      <c r="A103" s="123">
        <v>101</v>
      </c>
      <c r="B103" s="123" t="s">
        <v>176</v>
      </c>
      <c r="C103" s="129">
        <v>0</v>
      </c>
      <c r="D103" s="129">
        <v>0</v>
      </c>
      <c r="E103" s="130">
        <v>0</v>
      </c>
      <c r="F103" s="131"/>
      <c r="G103" s="124">
        <f t="shared" ref="G103" si="22">SUM(C103:F103)</f>
        <v>0</v>
      </c>
      <c r="H103" s="305">
        <v>0</v>
      </c>
      <c r="I103" s="305">
        <v>0</v>
      </c>
      <c r="J103" s="305">
        <v>0</v>
      </c>
      <c r="K103" s="305">
        <v>0</v>
      </c>
      <c r="L103" s="308">
        <f t="shared" si="14"/>
        <v>0</v>
      </c>
      <c r="M103" s="305">
        <v>0</v>
      </c>
      <c r="N103" s="305">
        <v>0</v>
      </c>
      <c r="O103" s="305">
        <v>0</v>
      </c>
    </row>
    <row r="104" spans="1:15">
      <c r="A104" s="123">
        <v>102</v>
      </c>
      <c r="B104" s="123" t="s">
        <v>177</v>
      </c>
      <c r="C104" s="129">
        <v>0</v>
      </c>
      <c r="D104" s="129">
        <v>0</v>
      </c>
      <c r="E104" s="130">
        <v>0</v>
      </c>
      <c r="F104" s="131">
        <v>64.607130009999992</v>
      </c>
      <c r="G104" s="124">
        <f>SUM(C104:F104)</f>
        <v>64.607130009999992</v>
      </c>
      <c r="H104" s="305">
        <v>9.6099200000000007</v>
      </c>
      <c r="I104" s="305">
        <v>0</v>
      </c>
      <c r="J104" s="305">
        <v>25</v>
      </c>
      <c r="K104" s="305">
        <v>0</v>
      </c>
      <c r="L104" s="308">
        <f t="shared" si="14"/>
        <v>34.609920000000002</v>
      </c>
      <c r="M104" s="305">
        <v>7.31815047</v>
      </c>
      <c r="N104" s="305">
        <v>0</v>
      </c>
      <c r="O104" s="305">
        <v>16.35077648</v>
      </c>
    </row>
    <row r="105" spans="1:15">
      <c r="A105" s="123">
        <v>103</v>
      </c>
      <c r="B105" s="123" t="s">
        <v>178</v>
      </c>
      <c r="C105" s="129">
        <v>0</v>
      </c>
      <c r="D105" s="129">
        <v>0</v>
      </c>
      <c r="E105" s="130">
        <v>0</v>
      </c>
      <c r="F105" s="131">
        <v>8.8888999999999999E-3</v>
      </c>
      <c r="G105" s="124">
        <f>SUM(C105:F105)</f>
        <v>8.8888999999999999E-3</v>
      </c>
      <c r="H105" s="305">
        <v>1.9805999999999999</v>
      </c>
      <c r="I105" s="305">
        <v>0</v>
      </c>
      <c r="J105" s="305">
        <v>0</v>
      </c>
      <c r="K105" s="305">
        <v>1.9</v>
      </c>
      <c r="L105" s="308">
        <f t="shared" si="14"/>
        <v>3.8805999999999998</v>
      </c>
      <c r="M105" s="305">
        <v>0.45911542999999999</v>
      </c>
      <c r="N105" s="305">
        <v>0.25</v>
      </c>
      <c r="O105" s="305">
        <v>0</v>
      </c>
    </row>
    <row r="106" spans="1:15">
      <c r="A106" s="123">
        <v>104</v>
      </c>
      <c r="B106" s="123" t="s">
        <v>179</v>
      </c>
      <c r="C106" s="129">
        <v>0</v>
      </c>
      <c r="D106" s="129">
        <v>0</v>
      </c>
      <c r="E106" s="130">
        <v>0</v>
      </c>
      <c r="F106" s="131"/>
      <c r="G106" s="124">
        <f t="shared" ref="G106" si="23">SUM(C106:F106)</f>
        <v>0</v>
      </c>
      <c r="H106" s="305">
        <v>0</v>
      </c>
      <c r="I106" s="305">
        <v>0</v>
      </c>
      <c r="J106" s="305">
        <v>0</v>
      </c>
      <c r="K106" s="305">
        <v>0</v>
      </c>
      <c r="L106" s="308">
        <f t="shared" si="14"/>
        <v>0</v>
      </c>
      <c r="M106" s="305">
        <v>0</v>
      </c>
      <c r="N106" s="305">
        <v>0</v>
      </c>
      <c r="O106" s="305">
        <v>0</v>
      </c>
    </row>
    <row r="107" spans="1:15">
      <c r="A107" s="123">
        <v>105</v>
      </c>
      <c r="B107" s="123" t="s">
        <v>180</v>
      </c>
      <c r="C107" s="131">
        <v>30</v>
      </c>
      <c r="D107" s="129">
        <v>0</v>
      </c>
      <c r="E107" s="130">
        <v>0</v>
      </c>
      <c r="F107" s="131"/>
      <c r="G107" s="124">
        <f>SUM(C107:F107)</f>
        <v>30</v>
      </c>
      <c r="H107" s="305">
        <v>0</v>
      </c>
      <c r="I107" s="305">
        <v>0</v>
      </c>
      <c r="J107" s="305">
        <v>0</v>
      </c>
      <c r="K107" s="305">
        <v>0</v>
      </c>
      <c r="L107" s="308">
        <f t="shared" si="14"/>
        <v>0</v>
      </c>
      <c r="M107" s="305">
        <v>0</v>
      </c>
      <c r="N107" s="305">
        <v>0</v>
      </c>
      <c r="O107" s="305">
        <v>0</v>
      </c>
    </row>
    <row r="108" spans="1:15">
      <c r="A108" s="123">
        <v>106</v>
      </c>
      <c r="B108" s="123" t="s">
        <v>181</v>
      </c>
      <c r="C108" s="129">
        <v>0</v>
      </c>
      <c r="D108" s="129">
        <v>0</v>
      </c>
      <c r="E108" s="130">
        <v>0</v>
      </c>
      <c r="F108" s="131"/>
      <c r="G108" s="124">
        <f t="shared" ref="G108" si="24">SUM(C108:F108)</f>
        <v>0</v>
      </c>
      <c r="H108" s="305">
        <v>0</v>
      </c>
      <c r="I108" s="305">
        <v>0</v>
      </c>
      <c r="J108" s="305">
        <v>0</v>
      </c>
      <c r="K108" s="305">
        <v>0</v>
      </c>
      <c r="L108" s="308">
        <f t="shared" si="14"/>
        <v>0</v>
      </c>
      <c r="M108" s="305">
        <v>0</v>
      </c>
      <c r="N108" s="305">
        <v>0</v>
      </c>
      <c r="O108" s="305">
        <v>0</v>
      </c>
    </row>
    <row r="109" spans="1:15">
      <c r="A109" s="123">
        <v>107</v>
      </c>
      <c r="B109" s="123" t="s">
        <v>182</v>
      </c>
      <c r="C109" s="131">
        <v>274.72239647000004</v>
      </c>
      <c r="D109" s="131">
        <v>343.61642423000001</v>
      </c>
      <c r="E109" s="131">
        <v>78.201109750000001</v>
      </c>
      <c r="F109" s="131">
        <v>94.198370320000009</v>
      </c>
      <c r="G109" s="124">
        <f>SUM(C109:F109)</f>
        <v>790.73830077000002</v>
      </c>
      <c r="H109" s="305">
        <v>532.88545051999995</v>
      </c>
      <c r="I109" s="305">
        <v>145.15081906</v>
      </c>
      <c r="J109" s="305">
        <v>90.063672519999997</v>
      </c>
      <c r="K109" s="305">
        <v>131.3397765</v>
      </c>
      <c r="L109" s="308">
        <f t="shared" si="14"/>
        <v>899.43971859999988</v>
      </c>
      <c r="M109" s="305">
        <v>80.145239050000001</v>
      </c>
      <c r="N109" s="305">
        <v>36.205563950000005</v>
      </c>
      <c r="O109" s="305">
        <v>111.10555848999999</v>
      </c>
    </row>
    <row r="110" spans="1:15">
      <c r="A110" s="123">
        <v>108</v>
      </c>
      <c r="B110" s="123" t="s">
        <v>183</v>
      </c>
      <c r="C110" s="131">
        <v>4481.4808118799992</v>
      </c>
      <c r="D110" s="131">
        <v>3325.8574176099996</v>
      </c>
      <c r="E110" s="131">
        <v>2011.14328378</v>
      </c>
      <c r="F110" s="131">
        <v>1190.7360500100001</v>
      </c>
      <c r="G110" s="124">
        <f>SUM(C110:F110)</f>
        <v>11009.217563279999</v>
      </c>
      <c r="H110" s="305">
        <v>2908.6215494099997</v>
      </c>
      <c r="I110" s="305">
        <v>428.82803785000004</v>
      </c>
      <c r="J110" s="305">
        <v>594.65372438999998</v>
      </c>
      <c r="K110" s="305">
        <v>236.46908186000002</v>
      </c>
      <c r="L110" s="308">
        <f t="shared" si="14"/>
        <v>4168.5723935099995</v>
      </c>
      <c r="M110" s="305">
        <v>1141.239285676804</v>
      </c>
      <c r="N110" s="305">
        <v>310.26260664</v>
      </c>
      <c r="O110" s="305">
        <v>709.77530337999997</v>
      </c>
    </row>
    <row r="111" spans="1:15">
      <c r="A111" s="123">
        <v>109</v>
      </c>
      <c r="B111" s="123" t="s">
        <v>184</v>
      </c>
      <c r="C111" s="131">
        <v>1587.68909732</v>
      </c>
      <c r="D111" s="131">
        <v>1150.81774931</v>
      </c>
      <c r="E111" s="131">
        <v>1371.2706162100001</v>
      </c>
      <c r="F111" s="131">
        <v>584.52363368999988</v>
      </c>
      <c r="G111" s="124">
        <f>SUM(C111:F111)</f>
        <v>4694.30109653</v>
      </c>
      <c r="H111" s="305">
        <v>389.10291957000004</v>
      </c>
      <c r="I111" s="305">
        <v>126.0750582</v>
      </c>
      <c r="J111" s="305">
        <v>112.66041079999999</v>
      </c>
      <c r="K111" s="305">
        <v>113.97818138</v>
      </c>
      <c r="L111" s="308">
        <f t="shared" si="14"/>
        <v>741.81656995000014</v>
      </c>
      <c r="M111" s="305">
        <v>15.97875923</v>
      </c>
      <c r="N111" s="305">
        <v>83.408832699999991</v>
      </c>
      <c r="O111" s="305">
        <v>257.11735408999999</v>
      </c>
    </row>
    <row r="112" spans="1:15">
      <c r="A112" s="123">
        <v>110</v>
      </c>
      <c r="B112" s="123" t="s">
        <v>185</v>
      </c>
      <c r="C112" s="129">
        <v>0</v>
      </c>
      <c r="D112" s="129">
        <v>0</v>
      </c>
      <c r="E112" s="130">
        <v>0</v>
      </c>
      <c r="F112" s="131"/>
      <c r="G112" s="124">
        <f t="shared" ref="G112:G115" si="25">SUM(C112:F112)</f>
        <v>0</v>
      </c>
      <c r="H112" s="305">
        <v>0</v>
      </c>
      <c r="I112" s="305">
        <v>0</v>
      </c>
      <c r="J112" s="305">
        <v>0</v>
      </c>
      <c r="K112" s="305">
        <v>0</v>
      </c>
      <c r="L112" s="308">
        <f t="shared" si="14"/>
        <v>0</v>
      </c>
      <c r="M112" s="305">
        <v>0</v>
      </c>
      <c r="N112" s="305">
        <v>0</v>
      </c>
      <c r="O112" s="305">
        <v>0</v>
      </c>
    </row>
    <row r="113" spans="1:15">
      <c r="A113" s="123">
        <v>111</v>
      </c>
      <c r="B113" s="123" t="s">
        <v>186</v>
      </c>
      <c r="C113" s="129">
        <v>0</v>
      </c>
      <c r="D113" s="129">
        <v>0</v>
      </c>
      <c r="E113" s="130">
        <v>0</v>
      </c>
      <c r="F113" s="131"/>
      <c r="G113" s="124">
        <f t="shared" si="25"/>
        <v>0</v>
      </c>
      <c r="H113" s="305">
        <v>0</v>
      </c>
      <c r="I113" s="305">
        <v>0</v>
      </c>
      <c r="J113" s="305">
        <v>0</v>
      </c>
      <c r="K113" s="305">
        <v>0</v>
      </c>
      <c r="L113" s="308">
        <f t="shared" si="14"/>
        <v>0</v>
      </c>
      <c r="M113" s="305">
        <v>0</v>
      </c>
      <c r="N113" s="305">
        <v>0</v>
      </c>
      <c r="O113" s="305">
        <v>0</v>
      </c>
    </row>
    <row r="114" spans="1:15">
      <c r="A114" s="123">
        <v>112</v>
      </c>
      <c r="B114" s="123" t="s">
        <v>187</v>
      </c>
      <c r="C114" s="129">
        <v>0</v>
      </c>
      <c r="D114" s="129">
        <v>0</v>
      </c>
      <c r="E114" s="130">
        <v>0</v>
      </c>
      <c r="F114" s="131"/>
      <c r="G114" s="124">
        <f t="shared" si="25"/>
        <v>0</v>
      </c>
      <c r="H114" s="305">
        <v>0</v>
      </c>
      <c r="I114" s="305">
        <v>0</v>
      </c>
      <c r="J114" s="305">
        <v>0.46823999999999999</v>
      </c>
      <c r="K114" s="305">
        <v>0</v>
      </c>
      <c r="L114" s="308">
        <f t="shared" si="14"/>
        <v>0.46823999999999999</v>
      </c>
      <c r="M114" s="305">
        <v>0</v>
      </c>
      <c r="N114" s="305">
        <v>0</v>
      </c>
      <c r="O114" s="305">
        <v>0</v>
      </c>
    </row>
    <row r="115" spans="1:15">
      <c r="A115" s="123">
        <v>113</v>
      </c>
      <c r="B115" s="123" t="s">
        <v>188</v>
      </c>
      <c r="C115" s="129">
        <v>0</v>
      </c>
      <c r="D115" s="129">
        <v>0</v>
      </c>
      <c r="E115" s="130">
        <v>0</v>
      </c>
      <c r="F115" s="131"/>
      <c r="G115" s="124">
        <f t="shared" si="25"/>
        <v>0</v>
      </c>
      <c r="H115" s="305">
        <v>0</v>
      </c>
      <c r="I115" s="305">
        <v>0</v>
      </c>
      <c r="J115" s="305">
        <v>0</v>
      </c>
      <c r="K115" s="305">
        <v>0</v>
      </c>
      <c r="L115" s="308">
        <f t="shared" si="14"/>
        <v>0</v>
      </c>
      <c r="M115" s="305">
        <v>0</v>
      </c>
      <c r="N115" s="305">
        <v>0</v>
      </c>
      <c r="O115" s="305">
        <v>0</v>
      </c>
    </row>
    <row r="116" spans="1:15">
      <c r="A116" s="123">
        <v>114</v>
      </c>
      <c r="B116" s="123" t="s">
        <v>189</v>
      </c>
      <c r="C116" s="131">
        <v>60</v>
      </c>
      <c r="D116" s="131">
        <v>16</v>
      </c>
      <c r="E116" s="131">
        <v>8.3494792400000009</v>
      </c>
      <c r="F116" s="131">
        <v>1</v>
      </c>
      <c r="G116" s="124">
        <f>SUM(C116:F116)</f>
        <v>85.349479239999994</v>
      </c>
      <c r="H116" s="305">
        <v>1.4</v>
      </c>
      <c r="I116" s="305">
        <v>0</v>
      </c>
      <c r="J116" s="305">
        <v>0</v>
      </c>
      <c r="K116" s="305">
        <v>0</v>
      </c>
      <c r="L116" s="308">
        <f t="shared" si="14"/>
        <v>1.4</v>
      </c>
      <c r="M116" s="305">
        <v>0</v>
      </c>
      <c r="N116" s="305">
        <v>0</v>
      </c>
      <c r="O116" s="305">
        <v>0</v>
      </c>
    </row>
    <row r="117" spans="1:15">
      <c r="A117" s="123"/>
      <c r="B117" s="123" t="s">
        <v>42</v>
      </c>
      <c r="C117" s="144">
        <f>SUM(C3:C116)</f>
        <v>8508.4778889499994</v>
      </c>
      <c r="D117" s="144">
        <f>SUM(D3:D116)</f>
        <v>6052.3101562599995</v>
      </c>
      <c r="E117" s="144">
        <f>SUM(E3:E116)</f>
        <v>5626.8774195300002</v>
      </c>
      <c r="F117" s="144">
        <f>SUM(F3:F116)</f>
        <v>3802.3827975700001</v>
      </c>
      <c r="G117" s="124">
        <f>SUM(C117:F117)</f>
        <v>23990.04826231</v>
      </c>
      <c r="H117" s="144">
        <v>5854.3788753199988</v>
      </c>
      <c r="I117" s="144">
        <v>1294.9448597200003</v>
      </c>
      <c r="J117" s="144">
        <v>1461.4868173400002</v>
      </c>
      <c r="K117" s="144">
        <v>1045.31890441</v>
      </c>
      <c r="L117" s="308">
        <f t="shared" si="14"/>
        <v>9656.1294567900004</v>
      </c>
      <c r="M117" s="144">
        <v>1905.8880302068039</v>
      </c>
      <c r="N117" s="144">
        <v>875.61706910999987</v>
      </c>
      <c r="O117" s="144">
        <v>1731.37405397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99"/>
  <sheetViews>
    <sheetView zoomScale="89" zoomScaleNormal="100" workbookViewId="0">
      <pane xSplit="1" topLeftCell="AP1" activePane="topRight" state="frozen"/>
      <selection pane="topRight" activeCell="AV11" sqref="AV11"/>
    </sheetView>
  </sheetViews>
  <sheetFormatPr defaultColWidth="9.109375" defaultRowHeight="13.8"/>
  <cols>
    <col min="1" max="1" width="17" style="276" customWidth="1"/>
    <col min="2" max="2" width="15.44140625" style="276" customWidth="1"/>
    <col min="3" max="3" width="16.44140625" style="276" customWidth="1"/>
    <col min="4" max="4" width="17.44140625" style="276" customWidth="1"/>
    <col min="5" max="5" width="16.44140625" style="276" customWidth="1"/>
    <col min="6" max="6" width="18.88671875" style="276" customWidth="1"/>
    <col min="7" max="7" width="15.44140625" style="276" customWidth="1"/>
    <col min="8" max="8" width="13.5546875" style="281" customWidth="1"/>
    <col min="9" max="9" width="16.44140625" style="276" customWidth="1"/>
    <col min="10" max="10" width="15.5546875" style="276" customWidth="1"/>
    <col min="11" max="11" width="15.44140625" style="276" customWidth="1"/>
    <col min="12" max="12" width="15.88671875" style="276" customWidth="1"/>
    <col min="13" max="13" width="9.44140625" style="281" customWidth="1"/>
    <col min="14" max="14" width="16.109375" style="276" customWidth="1"/>
    <col min="15" max="15" width="15.44140625" style="276" customWidth="1"/>
    <col min="16" max="16" width="15.5546875" style="276" customWidth="1"/>
    <col min="17" max="19" width="9.109375" style="276" customWidth="1"/>
    <col min="20" max="20" width="9.5546875" style="275" customWidth="1"/>
    <col min="21" max="21" width="13.5546875" style="276" customWidth="1"/>
    <col min="22" max="22" width="12.5546875" style="276" customWidth="1"/>
    <col min="23" max="23" width="11.5546875" style="277" customWidth="1"/>
    <col min="24" max="24" width="13.44140625" style="277" customWidth="1"/>
    <col min="25" max="25" width="11.88671875" style="275" customWidth="1"/>
    <col min="26" max="26" width="10.5546875" style="276" customWidth="1"/>
    <col min="27" max="27" width="9.109375" style="278" customWidth="1"/>
    <col min="28" max="28" width="9.109375" style="279" customWidth="1"/>
    <col min="29" max="29" width="9.109375" style="280" customWidth="1"/>
    <col min="30" max="30" width="9.5546875" style="281" customWidth="1"/>
    <col min="31" max="35" width="9.5546875" style="278" customWidth="1"/>
    <col min="36" max="37" width="9.5546875" style="143" customWidth="1"/>
    <col min="38" max="40" width="10.109375" style="143" bestFit="1" customWidth="1"/>
    <col min="41" max="41" width="9.5546875" style="143" customWidth="1"/>
    <col min="42" max="42" width="10.109375" style="143" bestFit="1" customWidth="1"/>
    <col min="43" max="43" width="24" style="282" bestFit="1" customWidth="1"/>
    <col min="44" max="16384" width="9.109375" style="276"/>
  </cols>
  <sheetData>
    <row r="1" spans="1:43" s="85" customFormat="1">
      <c r="H1" s="86"/>
      <c r="M1" s="86"/>
      <c r="T1" s="87"/>
      <c r="W1" s="88"/>
      <c r="X1" s="88"/>
      <c r="Y1" s="87"/>
      <c r="AA1" s="109"/>
      <c r="AB1" s="109"/>
      <c r="AC1" s="109"/>
      <c r="AD1" s="86"/>
      <c r="AE1" s="109"/>
      <c r="AF1" s="109"/>
      <c r="AG1" s="109"/>
      <c r="AH1" s="109"/>
      <c r="AI1" s="86"/>
      <c r="AJ1" s="141"/>
      <c r="AK1" s="143"/>
      <c r="AL1" s="143"/>
      <c r="AM1" s="143"/>
      <c r="AN1" s="143"/>
      <c r="AO1" s="143"/>
      <c r="AP1" s="143"/>
      <c r="AQ1" s="89"/>
    </row>
    <row r="2" spans="1:43" s="85" customFormat="1">
      <c r="H2" s="86"/>
      <c r="M2" s="86"/>
      <c r="T2" s="87"/>
      <c r="U2" s="106"/>
      <c r="V2" s="106"/>
      <c r="W2" s="107"/>
      <c r="X2" s="107"/>
      <c r="Y2" s="87"/>
      <c r="AA2" s="109"/>
      <c r="AB2" s="109"/>
      <c r="AC2" s="109"/>
      <c r="AD2" s="86"/>
      <c r="AE2" s="109"/>
      <c r="AF2" s="109"/>
      <c r="AG2" s="109"/>
      <c r="AH2" s="109"/>
      <c r="AI2" s="86"/>
      <c r="AJ2" s="146"/>
      <c r="AK2" s="143"/>
      <c r="AL2" s="143"/>
      <c r="AM2" s="143"/>
      <c r="AN2" s="143"/>
      <c r="AO2" s="143"/>
      <c r="AP2" s="143"/>
      <c r="AQ2" s="89"/>
    </row>
    <row r="3" spans="1:43" s="85" customFormat="1">
      <c r="A3" s="337" t="s">
        <v>78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 t="s">
        <v>0</v>
      </c>
      <c r="R3" s="337"/>
      <c r="S3" s="337" t="s">
        <v>0</v>
      </c>
      <c r="T3" s="337"/>
      <c r="U3" s="337"/>
      <c r="V3" s="148"/>
      <c r="W3" s="149"/>
      <c r="X3" s="149"/>
      <c r="Y3" s="150"/>
      <c r="Z3" s="150"/>
      <c r="AA3" s="151"/>
      <c r="AB3" s="151"/>
      <c r="AC3" s="151"/>
      <c r="AD3" s="152"/>
      <c r="AE3" s="151"/>
      <c r="AF3" s="151"/>
      <c r="AG3" s="151"/>
      <c r="AH3" s="151"/>
      <c r="AI3" s="152"/>
      <c r="AJ3" s="141"/>
      <c r="AK3" s="141"/>
      <c r="AL3" s="141"/>
      <c r="AM3" s="141"/>
      <c r="AN3" s="141"/>
      <c r="AO3" s="141"/>
      <c r="AP3" s="141"/>
      <c r="AQ3" s="153"/>
    </row>
    <row r="4" spans="1:43" s="86" customFormat="1" ht="10.199999999999999">
      <c r="A4" s="154" t="s">
        <v>0</v>
      </c>
      <c r="B4" s="154">
        <v>2013</v>
      </c>
      <c r="C4" s="154" t="s">
        <v>0</v>
      </c>
      <c r="D4" s="339">
        <v>2014</v>
      </c>
      <c r="E4" s="340"/>
      <c r="F4" s="340"/>
      <c r="G4" s="341"/>
      <c r="H4" s="154"/>
      <c r="I4" s="154">
        <v>2015</v>
      </c>
      <c r="J4" s="154" t="s">
        <v>0</v>
      </c>
      <c r="K4" s="154" t="s">
        <v>0</v>
      </c>
      <c r="L4" s="154" t="s">
        <v>0</v>
      </c>
      <c r="M4" s="154"/>
      <c r="N4" s="154">
        <v>2016</v>
      </c>
      <c r="O4" s="154" t="s">
        <v>0</v>
      </c>
      <c r="P4" s="338" t="s">
        <v>0</v>
      </c>
      <c r="Q4" s="338"/>
      <c r="R4" s="338" t="s">
        <v>0</v>
      </c>
      <c r="S4" s="338"/>
      <c r="T4" s="154"/>
      <c r="U4" s="155">
        <v>2017</v>
      </c>
      <c r="V4" s="156" t="s">
        <v>0</v>
      </c>
      <c r="W4" s="152"/>
      <c r="X4" s="152"/>
      <c r="Y4" s="154"/>
      <c r="Z4" s="152">
        <v>2018</v>
      </c>
      <c r="AA4" s="152"/>
      <c r="AB4" s="157"/>
      <c r="AC4" s="152"/>
      <c r="AD4" s="152"/>
      <c r="AE4" s="339">
        <v>2019</v>
      </c>
      <c r="AF4" s="340"/>
      <c r="AG4" s="340"/>
      <c r="AH4" s="341"/>
      <c r="AI4" s="152"/>
      <c r="AJ4" s="339">
        <v>2020</v>
      </c>
      <c r="AK4" s="340"/>
      <c r="AL4" s="340"/>
      <c r="AM4" s="341"/>
      <c r="AN4" s="339">
        <v>2021</v>
      </c>
      <c r="AO4" s="340"/>
      <c r="AP4" s="341"/>
      <c r="AQ4" s="331" t="s">
        <v>292</v>
      </c>
    </row>
    <row r="5" spans="1:43" s="85" customFormat="1">
      <c r="A5" s="158" t="s">
        <v>0</v>
      </c>
      <c r="B5" s="159" t="s">
        <v>1</v>
      </c>
      <c r="C5" s="159" t="s">
        <v>2</v>
      </c>
      <c r="D5" s="158" t="s">
        <v>3</v>
      </c>
      <c r="E5" s="158" t="s">
        <v>4</v>
      </c>
      <c r="F5" s="158" t="s">
        <v>1</v>
      </c>
      <c r="G5" s="158" t="s">
        <v>2</v>
      </c>
      <c r="H5" s="154" t="s">
        <v>5</v>
      </c>
      <c r="I5" s="158" t="s">
        <v>3</v>
      </c>
      <c r="J5" s="158" t="s">
        <v>4</v>
      </c>
      <c r="K5" s="158" t="s">
        <v>1</v>
      </c>
      <c r="L5" s="158" t="s">
        <v>2</v>
      </c>
      <c r="M5" s="154" t="s">
        <v>6</v>
      </c>
      <c r="N5" s="159" t="s">
        <v>3</v>
      </c>
      <c r="O5" s="159" t="s">
        <v>4</v>
      </c>
      <c r="P5" s="336" t="s">
        <v>1</v>
      </c>
      <c r="Q5" s="336"/>
      <c r="R5" s="336" t="s">
        <v>2</v>
      </c>
      <c r="S5" s="336"/>
      <c r="T5" s="155" t="s">
        <v>7</v>
      </c>
      <c r="U5" s="160" t="s">
        <v>3</v>
      </c>
      <c r="V5" s="160" t="s">
        <v>4</v>
      </c>
      <c r="W5" s="160" t="s">
        <v>1</v>
      </c>
      <c r="X5" s="160" t="s">
        <v>2</v>
      </c>
      <c r="Y5" s="155" t="s">
        <v>86</v>
      </c>
      <c r="Z5" s="153" t="s">
        <v>98</v>
      </c>
      <c r="AA5" s="161" t="s">
        <v>4</v>
      </c>
      <c r="AB5" s="162" t="s">
        <v>1</v>
      </c>
      <c r="AC5" s="161" t="s">
        <v>2</v>
      </c>
      <c r="AD5" s="155" t="s">
        <v>193</v>
      </c>
      <c r="AE5" s="163" t="s">
        <v>98</v>
      </c>
      <c r="AF5" s="163" t="s">
        <v>275</v>
      </c>
      <c r="AG5" s="163" t="s">
        <v>290</v>
      </c>
      <c r="AH5" s="163" t="s">
        <v>291</v>
      </c>
      <c r="AI5" s="155" t="s">
        <v>250</v>
      </c>
      <c r="AJ5" s="140" t="s">
        <v>98</v>
      </c>
      <c r="AK5" s="140" t="s">
        <v>275</v>
      </c>
      <c r="AL5" s="140" t="s">
        <v>1</v>
      </c>
      <c r="AM5" s="140" t="s">
        <v>259</v>
      </c>
      <c r="AN5" s="140" t="s">
        <v>3</v>
      </c>
      <c r="AO5" s="140" t="s">
        <v>4</v>
      </c>
      <c r="AP5" s="140" t="s">
        <v>1</v>
      </c>
      <c r="AQ5" s="332"/>
    </row>
    <row r="6" spans="1:43" s="85" customFormat="1" ht="15.6">
      <c r="A6" s="164" t="s">
        <v>21</v>
      </c>
      <c r="B6" s="165">
        <v>3476.7</v>
      </c>
      <c r="C6" s="165">
        <v>3046.67</v>
      </c>
      <c r="D6" s="166">
        <v>2773.36</v>
      </c>
      <c r="E6" s="166">
        <v>4575.25</v>
      </c>
      <c r="F6" s="166">
        <v>4523.8599999999997</v>
      </c>
      <c r="G6" s="166">
        <v>1934.32</v>
      </c>
      <c r="H6" s="167">
        <f>SUM(D6:G6)</f>
        <v>13806.79</v>
      </c>
      <c r="I6" s="166">
        <v>1280.67</v>
      </c>
      <c r="J6" s="166">
        <v>1877.26</v>
      </c>
      <c r="K6" s="166">
        <v>1736.48</v>
      </c>
      <c r="L6" s="166">
        <v>831.88</v>
      </c>
      <c r="M6" s="168">
        <f>SUM(I6:L6)</f>
        <v>5726.29</v>
      </c>
      <c r="N6" s="165">
        <v>243.53</v>
      </c>
      <c r="O6" s="165">
        <v>347.99</v>
      </c>
      <c r="P6" s="334">
        <v>646.28</v>
      </c>
      <c r="Q6" s="334"/>
      <c r="R6" s="334">
        <v>228.24</v>
      </c>
      <c r="S6" s="334"/>
      <c r="T6" s="169">
        <f>SUM(N6:S6)</f>
        <v>1466.04</v>
      </c>
      <c r="U6" s="170">
        <v>143.81</v>
      </c>
      <c r="V6" s="171">
        <v>932.58</v>
      </c>
      <c r="W6" s="171">
        <v>2745.7874500399998</v>
      </c>
      <c r="X6" s="172">
        <v>3680.34</v>
      </c>
      <c r="Y6" s="169">
        <f t="shared" ref="Y6:Y26" si="0">SUM(U6:X6)</f>
        <v>7502.5174500399999</v>
      </c>
      <c r="Z6" s="173">
        <v>3792.7266562300001</v>
      </c>
      <c r="AA6" s="173">
        <f>4091.54579173-0.15</f>
        <v>4091.3957917299999</v>
      </c>
      <c r="AB6" s="173">
        <v>1667.7570076500001</v>
      </c>
      <c r="AC6" s="173">
        <v>873.29623747999995</v>
      </c>
      <c r="AD6" s="174">
        <f>SUM(Z6:AC6)</f>
        <v>10425.175693090001</v>
      </c>
      <c r="AE6" s="175">
        <v>2403.2257481399997</v>
      </c>
      <c r="AF6" s="176">
        <v>1119.9100000000001</v>
      </c>
      <c r="AG6" s="175">
        <v>774.79237897999997</v>
      </c>
      <c r="AH6" s="177">
        <f>'[1]Capital Importation'!$P$131</f>
        <v>1037.3702561500002</v>
      </c>
      <c r="AI6" s="178">
        <f t="shared" ref="AI6:AI25" si="1">SUM(AE6:AH6)</f>
        <v>5335.2983832700002</v>
      </c>
      <c r="AJ6" s="141">
        <f>'[2]Capital Importation'!R131/1000000</f>
        <v>817.37609147000001</v>
      </c>
      <c r="AK6" s="141">
        <f>'[3]Capital Importation '!J134/1000000</f>
        <v>464.56891531000002</v>
      </c>
      <c r="AL6" s="141">
        <v>283.21691673999999</v>
      </c>
      <c r="AM6" s="141">
        <v>287.04163011000003</v>
      </c>
      <c r="AN6" s="141">
        <v>706.7169763068041</v>
      </c>
      <c r="AO6" s="141">
        <v>194.58652696000001</v>
      </c>
      <c r="AP6" s="141">
        <v>160.91249326000002</v>
      </c>
      <c r="AQ6" s="323">
        <f>AP6/$AP$27*100</f>
        <v>9.2939184857848307</v>
      </c>
    </row>
    <row r="7" spans="1:43" s="85" customFormat="1" ht="15.6">
      <c r="A7" s="164" t="s">
        <v>22</v>
      </c>
      <c r="B7" s="159">
        <v>40.1</v>
      </c>
      <c r="C7" s="159">
        <v>24.85</v>
      </c>
      <c r="D7" s="166">
        <v>15.08</v>
      </c>
      <c r="E7" s="166">
        <v>0.22</v>
      </c>
      <c r="F7" s="166">
        <v>0.83</v>
      </c>
      <c r="G7" s="166">
        <v>8.19</v>
      </c>
      <c r="H7" s="167">
        <f t="shared" ref="H7:H27" si="2">SUM(D7:G7)</f>
        <v>24.32</v>
      </c>
      <c r="I7" s="166">
        <v>2.68</v>
      </c>
      <c r="J7" s="166">
        <v>0.05</v>
      </c>
      <c r="K7" s="166">
        <v>95.1</v>
      </c>
      <c r="L7" s="166">
        <v>0.5</v>
      </c>
      <c r="M7" s="168">
        <f t="shared" ref="M7:M27" si="3">SUM(I7:L7)</f>
        <v>98.33</v>
      </c>
      <c r="N7" s="165">
        <v>0.2</v>
      </c>
      <c r="O7" s="165">
        <v>1</v>
      </c>
      <c r="P7" s="334">
        <v>10.9</v>
      </c>
      <c r="Q7" s="334"/>
      <c r="R7" s="334">
        <v>10.37</v>
      </c>
      <c r="S7" s="334"/>
      <c r="T7" s="169">
        <f t="shared" ref="T7:T27" si="4">SUM(N7:S7)</f>
        <v>22.47</v>
      </c>
      <c r="U7" s="170">
        <v>30</v>
      </c>
      <c r="V7" s="171">
        <v>23.705078840000002</v>
      </c>
      <c r="W7" s="171">
        <v>42.890903289999997</v>
      </c>
      <c r="X7" s="162">
        <v>62.46</v>
      </c>
      <c r="Y7" s="169">
        <f t="shared" si="0"/>
        <v>159.05598212999999</v>
      </c>
      <c r="Z7" s="173">
        <v>130.89600167</v>
      </c>
      <c r="AA7" s="176">
        <v>104.97075270000001</v>
      </c>
      <c r="AB7" s="173">
        <v>23.308762859999998</v>
      </c>
      <c r="AC7" s="173">
        <v>30.306975019999999</v>
      </c>
      <c r="AD7" s="174">
        <f t="shared" ref="AD7:AD26" si="5">SUM(Z7:AC7)</f>
        <v>289.48249225000001</v>
      </c>
      <c r="AE7" s="175">
        <v>125.761161</v>
      </c>
      <c r="AF7" s="176">
        <v>197.85</v>
      </c>
      <c r="AG7" s="175">
        <v>66.859397999999999</v>
      </c>
      <c r="AH7" s="175">
        <f>'[1]Capital Importation'!$P$117</f>
        <v>99.436419999999998</v>
      </c>
      <c r="AI7" s="178">
        <f t="shared" si="1"/>
        <v>489.90697899999998</v>
      </c>
      <c r="AJ7" s="141">
        <v>54.168646350000003</v>
      </c>
      <c r="AK7" s="141">
        <v>48.751031300000001</v>
      </c>
      <c r="AL7" s="141">
        <v>51.708615909999999</v>
      </c>
      <c r="AM7" s="141">
        <v>146.14765618999999</v>
      </c>
      <c r="AN7" s="141">
        <v>66.403310050000002</v>
      </c>
      <c r="AO7" s="141">
        <v>28.910286920000001</v>
      </c>
      <c r="AP7" s="141">
        <v>32.928962660000003</v>
      </c>
      <c r="AQ7" s="323">
        <f t="shared" ref="AQ7:AQ27" si="6">AP7/$AP$27*100</f>
        <v>1.9018976624083437</v>
      </c>
    </row>
    <row r="8" spans="1:43" s="85" customFormat="1" ht="15.6">
      <c r="A8" s="164" t="s">
        <v>23</v>
      </c>
      <c r="B8" s="159">
        <v>55.65</v>
      </c>
      <c r="C8" s="159">
        <v>94.48</v>
      </c>
      <c r="D8" s="166">
        <v>104.93</v>
      </c>
      <c r="E8" s="166">
        <v>191.1</v>
      </c>
      <c r="F8" s="166">
        <v>330.99</v>
      </c>
      <c r="G8" s="166">
        <v>337.16</v>
      </c>
      <c r="H8" s="167">
        <f t="shared" si="2"/>
        <v>964.18000000000006</v>
      </c>
      <c r="I8" s="166">
        <v>114.89</v>
      </c>
      <c r="J8" s="166">
        <v>360.92</v>
      </c>
      <c r="K8" s="166">
        <v>244.24</v>
      </c>
      <c r="L8" s="166">
        <v>193.49</v>
      </c>
      <c r="M8" s="168">
        <f t="shared" si="3"/>
        <v>913.54</v>
      </c>
      <c r="N8" s="165">
        <v>107.58</v>
      </c>
      <c r="O8" s="165">
        <v>108.11</v>
      </c>
      <c r="P8" s="334">
        <v>555.52</v>
      </c>
      <c r="Q8" s="334"/>
      <c r="R8" s="334">
        <v>161.30000000000001</v>
      </c>
      <c r="S8" s="334"/>
      <c r="T8" s="169">
        <f t="shared" si="4"/>
        <v>932.51</v>
      </c>
      <c r="U8" s="170">
        <v>126</v>
      </c>
      <c r="V8" s="171">
        <v>89.804777060000006</v>
      </c>
      <c r="W8" s="171">
        <v>177.94231250000001</v>
      </c>
      <c r="X8" s="162">
        <v>543.37</v>
      </c>
      <c r="Y8" s="169">
        <f t="shared" si="0"/>
        <v>937.11708956000007</v>
      </c>
      <c r="Z8" s="173">
        <v>1180.8126005499998</v>
      </c>
      <c r="AA8" s="176">
        <v>294.96386792999999</v>
      </c>
      <c r="AB8" s="173">
        <v>289.4387322</v>
      </c>
      <c r="AC8" s="173">
        <v>257.54132264999998</v>
      </c>
      <c r="AD8" s="174">
        <f t="shared" si="5"/>
        <v>2022.7565233299999</v>
      </c>
      <c r="AE8" s="175">
        <v>2878.0861403899999</v>
      </c>
      <c r="AF8" s="176">
        <v>1947.5</v>
      </c>
      <c r="AG8" s="175">
        <v>2007.8549105099999</v>
      </c>
      <c r="AH8" s="175">
        <f>'[1]Capital Importation'!$P$118</f>
        <v>825.05206764000002</v>
      </c>
      <c r="AI8" s="178">
        <f t="shared" si="1"/>
        <v>7658.4931185400001</v>
      </c>
      <c r="AJ8" s="141">
        <v>2990.2108855200004</v>
      </c>
      <c r="AK8" s="141">
        <v>140.18531307999999</v>
      </c>
      <c r="AL8" s="141">
        <v>384.39749701</v>
      </c>
      <c r="AM8" s="141">
        <v>236.27613474</v>
      </c>
      <c r="AN8" s="141">
        <v>703.93266922999999</v>
      </c>
      <c r="AO8" s="141">
        <v>296.51246271000002</v>
      </c>
      <c r="AP8" s="141">
        <v>460.39184978999998</v>
      </c>
      <c r="AQ8" s="323">
        <f t="shared" si="6"/>
        <v>26.591125628475972</v>
      </c>
    </row>
    <row r="9" spans="1:43" s="85" customFormat="1" ht="15.6">
      <c r="A9" s="164" t="s">
        <v>24</v>
      </c>
      <c r="B9" s="159">
        <v>3.82</v>
      </c>
      <c r="C9" s="159">
        <v>0.76</v>
      </c>
      <c r="D9" s="179" t="s">
        <v>11</v>
      </c>
      <c r="E9" s="179" t="s">
        <v>11</v>
      </c>
      <c r="F9" s="179" t="s">
        <v>11</v>
      </c>
      <c r="G9" s="179" t="s">
        <v>11</v>
      </c>
      <c r="H9" s="167">
        <f t="shared" si="2"/>
        <v>0</v>
      </c>
      <c r="I9" s="179" t="s">
        <v>11</v>
      </c>
      <c r="J9" s="179" t="s">
        <v>11</v>
      </c>
      <c r="K9" s="166">
        <v>9.06</v>
      </c>
      <c r="L9" s="179" t="s">
        <v>11</v>
      </c>
      <c r="M9" s="168">
        <f t="shared" si="3"/>
        <v>9.06</v>
      </c>
      <c r="N9" s="165">
        <v>11.64</v>
      </c>
      <c r="O9" s="165">
        <v>11.32</v>
      </c>
      <c r="P9" s="334">
        <v>5.63</v>
      </c>
      <c r="Q9" s="334"/>
      <c r="R9" s="334">
        <v>25.67</v>
      </c>
      <c r="S9" s="334"/>
      <c r="T9" s="169">
        <f t="shared" si="4"/>
        <v>54.260000000000005</v>
      </c>
      <c r="U9" s="170">
        <v>16.059999999999999</v>
      </c>
      <c r="V9" s="171">
        <v>4.8284229999999999</v>
      </c>
      <c r="W9" s="171">
        <v>4</v>
      </c>
      <c r="X9" s="162">
        <v>2.2999999999999998</v>
      </c>
      <c r="Y9" s="169">
        <f t="shared" si="0"/>
        <v>27.188423</v>
      </c>
      <c r="Z9" s="173">
        <v>1</v>
      </c>
      <c r="AA9" s="176">
        <v>0.70106435</v>
      </c>
      <c r="AB9" s="173">
        <v>0.30499999999999999</v>
      </c>
      <c r="AC9" s="173">
        <v>2.8</v>
      </c>
      <c r="AD9" s="174">
        <f t="shared" si="5"/>
        <v>4.8060643499999998</v>
      </c>
      <c r="AE9" s="175">
        <v>0</v>
      </c>
      <c r="AF9" s="176">
        <v>24.94</v>
      </c>
      <c r="AG9" s="175">
        <v>1.2499800000000001</v>
      </c>
      <c r="AH9" s="141">
        <v>0</v>
      </c>
      <c r="AI9" s="178">
        <f t="shared" si="1"/>
        <v>26.189980000000002</v>
      </c>
      <c r="AJ9" s="141">
        <v>0</v>
      </c>
      <c r="AK9" s="141">
        <v>20</v>
      </c>
      <c r="AL9" s="141">
        <v>1.974728</v>
      </c>
      <c r="AM9" s="141">
        <v>8.4</v>
      </c>
      <c r="AN9" s="141">
        <v>0</v>
      </c>
      <c r="AO9" s="141">
        <v>0</v>
      </c>
      <c r="AP9" s="141">
        <v>0</v>
      </c>
      <c r="AQ9" s="323">
        <f t="shared" si="6"/>
        <v>0</v>
      </c>
    </row>
    <row r="10" spans="1:43" s="85" customFormat="1" ht="15.6">
      <c r="A10" s="164" t="s">
        <v>25</v>
      </c>
      <c r="B10" s="159">
        <v>22.29</v>
      </c>
      <c r="C10" s="159">
        <v>2.0299999999999998</v>
      </c>
      <c r="D10" s="166">
        <v>10.63</v>
      </c>
      <c r="E10" s="166">
        <v>4.62</v>
      </c>
      <c r="F10" s="166">
        <v>4.88</v>
      </c>
      <c r="G10" s="166">
        <v>35.56</v>
      </c>
      <c r="H10" s="167">
        <f t="shared" si="2"/>
        <v>55.69</v>
      </c>
      <c r="I10" s="166">
        <v>4.3</v>
      </c>
      <c r="J10" s="166">
        <v>3.24</v>
      </c>
      <c r="K10" s="166">
        <v>11.1</v>
      </c>
      <c r="L10" s="166">
        <v>9.3800000000000008</v>
      </c>
      <c r="M10" s="168">
        <f t="shared" si="3"/>
        <v>28.020000000000003</v>
      </c>
      <c r="N10" s="165">
        <v>10.16</v>
      </c>
      <c r="O10" s="165">
        <v>14.95</v>
      </c>
      <c r="P10" s="334">
        <v>3.62</v>
      </c>
      <c r="Q10" s="334"/>
      <c r="R10" s="334">
        <v>3.75</v>
      </c>
      <c r="S10" s="334"/>
      <c r="T10" s="169">
        <f t="shared" si="4"/>
        <v>32.480000000000004</v>
      </c>
      <c r="U10" s="170">
        <v>1.57</v>
      </c>
      <c r="V10" s="171">
        <v>1.7099800000000001</v>
      </c>
      <c r="W10" s="171">
        <v>2.3614999999999999</v>
      </c>
      <c r="X10" s="162">
        <v>92.71</v>
      </c>
      <c r="Y10" s="169">
        <f t="shared" si="0"/>
        <v>98.351479999999995</v>
      </c>
      <c r="Z10" s="173">
        <v>6.2049296100000007</v>
      </c>
      <c r="AA10" s="176">
        <v>11.766865129999999</v>
      </c>
      <c r="AB10" s="173">
        <v>25.47381141</v>
      </c>
      <c r="AC10" s="173">
        <v>10.276677859999999</v>
      </c>
      <c r="AD10" s="174">
        <f t="shared" si="5"/>
        <v>53.722284010000003</v>
      </c>
      <c r="AE10" s="175">
        <v>3.8758430000000001</v>
      </c>
      <c r="AF10" s="176">
        <v>13.38</v>
      </c>
      <c r="AG10" s="175">
        <v>8.0372278399999999</v>
      </c>
      <c r="AH10" s="141">
        <v>4.99</v>
      </c>
      <c r="AI10" s="178">
        <f t="shared" si="1"/>
        <v>30.283070840000001</v>
      </c>
      <c r="AJ10" s="141">
        <v>11.671127349999999</v>
      </c>
      <c r="AK10" s="141">
        <v>6.4008299000000006</v>
      </c>
      <c r="AL10" s="141">
        <v>2.2837483599999997</v>
      </c>
      <c r="AM10" s="141">
        <v>1.64248957</v>
      </c>
      <c r="AN10" s="141">
        <v>1.5016995199999998</v>
      </c>
      <c r="AO10" s="141">
        <v>0</v>
      </c>
      <c r="AP10" s="141">
        <v>2.1999999999999999E-2</v>
      </c>
      <c r="AQ10" s="323">
        <f t="shared" si="6"/>
        <v>1.270667072176259E-3</v>
      </c>
    </row>
    <row r="11" spans="1:43" s="85" customFormat="1" ht="15.6">
      <c r="A11" s="164" t="s">
        <v>26</v>
      </c>
      <c r="B11" s="159">
        <v>0.51</v>
      </c>
      <c r="C11" s="159">
        <v>12.81</v>
      </c>
      <c r="D11" s="166">
        <v>2.81</v>
      </c>
      <c r="E11" s="166">
        <v>6.96</v>
      </c>
      <c r="F11" s="166">
        <v>7.74</v>
      </c>
      <c r="G11" s="166">
        <v>8.91</v>
      </c>
      <c r="H11" s="167">
        <f t="shared" si="2"/>
        <v>26.419999999999998</v>
      </c>
      <c r="I11" s="166">
        <v>0.7</v>
      </c>
      <c r="J11" s="166">
        <v>0.1</v>
      </c>
      <c r="K11" s="166">
        <v>0.23</v>
      </c>
      <c r="L11" s="166">
        <v>9.56</v>
      </c>
      <c r="M11" s="168">
        <f t="shared" si="3"/>
        <v>10.59</v>
      </c>
      <c r="N11" s="165">
        <v>0.14000000000000001</v>
      </c>
      <c r="O11" s="165">
        <v>0.2</v>
      </c>
      <c r="P11" s="334">
        <v>2.14</v>
      </c>
      <c r="Q11" s="334"/>
      <c r="R11" s="334">
        <v>0.44</v>
      </c>
      <c r="S11" s="334"/>
      <c r="T11" s="169">
        <f t="shared" si="4"/>
        <v>2.92</v>
      </c>
      <c r="U11" s="170">
        <v>4.8899999999999997</v>
      </c>
      <c r="V11" s="171">
        <v>4.2037125</v>
      </c>
      <c r="W11" s="171">
        <v>2.5152628899999998</v>
      </c>
      <c r="X11" s="162">
        <v>2.06</v>
      </c>
      <c r="Y11" s="169">
        <f t="shared" si="0"/>
        <v>13.668975389999998</v>
      </c>
      <c r="Z11" s="173">
        <v>0.995</v>
      </c>
      <c r="AA11" s="176">
        <v>1.825</v>
      </c>
      <c r="AB11" s="173">
        <v>0.91834543999999996</v>
      </c>
      <c r="AC11" s="173">
        <v>0.96099999999999997</v>
      </c>
      <c r="AD11" s="174">
        <f t="shared" si="5"/>
        <v>4.6993454400000001</v>
      </c>
      <c r="AE11" s="175">
        <v>1.1399999999999999</v>
      </c>
      <c r="AF11" s="176">
        <v>1.05</v>
      </c>
      <c r="AG11" s="175">
        <v>1.6429996899999999</v>
      </c>
      <c r="AH11" s="175" cm="1">
        <f t="array" ref="AH11:AH12">'[1]Capital Importation'!$P$121:$P$122</f>
        <v>0.71987983999999994</v>
      </c>
      <c r="AI11" s="178">
        <f t="shared" si="1"/>
        <v>4.5528795300000002</v>
      </c>
      <c r="AJ11" s="141">
        <v>0.68177712999999995</v>
      </c>
      <c r="AK11" s="141">
        <v>0.35</v>
      </c>
      <c r="AL11" s="141">
        <v>1.34998</v>
      </c>
      <c r="AM11" s="141">
        <v>0.2887769</v>
      </c>
      <c r="AN11" s="141">
        <v>0.01</v>
      </c>
      <c r="AO11" s="141">
        <v>2.7330900000000002E-2</v>
      </c>
      <c r="AP11" s="141">
        <v>2.8245699900000001</v>
      </c>
      <c r="AQ11" s="323">
        <f t="shared" si="6"/>
        <v>0.16314036724319206</v>
      </c>
    </row>
    <row r="12" spans="1:43" s="85" customFormat="1" ht="15.6">
      <c r="A12" s="164" t="s">
        <v>27</v>
      </c>
      <c r="B12" s="159">
        <v>0.21</v>
      </c>
      <c r="C12" s="159">
        <v>0.06</v>
      </c>
      <c r="D12" s="166">
        <v>0.01</v>
      </c>
      <c r="E12" s="166">
        <v>1.01</v>
      </c>
      <c r="F12" s="166">
        <v>39.24</v>
      </c>
      <c r="G12" s="166">
        <v>1</v>
      </c>
      <c r="H12" s="167">
        <f t="shared" si="2"/>
        <v>41.260000000000005</v>
      </c>
      <c r="I12" s="166">
        <v>1.01</v>
      </c>
      <c r="J12" s="166">
        <v>0.01</v>
      </c>
      <c r="K12" s="166">
        <v>0.13</v>
      </c>
      <c r="L12" s="166">
        <v>0.17</v>
      </c>
      <c r="M12" s="168">
        <f t="shared" si="3"/>
        <v>1.3199999999999998</v>
      </c>
      <c r="N12" s="180" t="s">
        <v>11</v>
      </c>
      <c r="O12" s="165">
        <v>0.41</v>
      </c>
      <c r="P12" s="334">
        <v>0.05</v>
      </c>
      <c r="Q12" s="334"/>
      <c r="R12" s="334">
        <v>0</v>
      </c>
      <c r="S12" s="334"/>
      <c r="T12" s="169">
        <f t="shared" si="4"/>
        <v>0.45999999999999996</v>
      </c>
      <c r="U12" s="181">
        <v>0</v>
      </c>
      <c r="V12" s="171">
        <v>1.2077599999999999</v>
      </c>
      <c r="W12" s="171">
        <v>0.29997499999999999</v>
      </c>
      <c r="X12" s="162">
        <v>0.3</v>
      </c>
      <c r="Y12" s="169">
        <f t="shared" si="0"/>
        <v>1.8077349999999999</v>
      </c>
      <c r="Z12" s="173">
        <v>9.0599699999999999</v>
      </c>
      <c r="AA12" s="176">
        <v>0</v>
      </c>
      <c r="AB12" s="173">
        <v>0</v>
      </c>
      <c r="AC12" s="173">
        <v>0</v>
      </c>
      <c r="AD12" s="174">
        <f t="shared" si="5"/>
        <v>9.0599699999999999</v>
      </c>
      <c r="AE12" s="175">
        <v>0</v>
      </c>
      <c r="AF12" s="176">
        <v>0</v>
      </c>
      <c r="AG12" s="175">
        <v>0</v>
      </c>
      <c r="AH12" s="175">
        <v>6.9765830000000001E-2</v>
      </c>
      <c r="AI12" s="178">
        <f t="shared" si="1"/>
        <v>6.9765830000000001E-2</v>
      </c>
      <c r="AJ12" s="141">
        <v>2.9700000000000001E-2</v>
      </c>
      <c r="AK12" s="141">
        <v>0</v>
      </c>
      <c r="AL12" s="141">
        <v>0</v>
      </c>
      <c r="AM12" s="141">
        <v>2.9999999999999997E-4</v>
      </c>
      <c r="AN12" s="141">
        <v>0</v>
      </c>
      <c r="AO12" s="141">
        <v>13.993505650000001</v>
      </c>
      <c r="AP12" s="141">
        <v>0</v>
      </c>
      <c r="AQ12" s="323">
        <f t="shared" si="6"/>
        <v>0</v>
      </c>
    </row>
    <row r="13" spans="1:43" s="85" customFormat="1" ht="15.6">
      <c r="A13" s="164" t="s">
        <v>28</v>
      </c>
      <c r="B13" s="159">
        <v>4.46</v>
      </c>
      <c r="C13" s="159">
        <v>3.36</v>
      </c>
      <c r="D13" s="166">
        <v>5.95</v>
      </c>
      <c r="E13" s="166">
        <v>1.79</v>
      </c>
      <c r="F13" s="166">
        <v>5.84</v>
      </c>
      <c r="G13" s="166">
        <v>2.44</v>
      </c>
      <c r="H13" s="167">
        <f t="shared" si="2"/>
        <v>16.02</v>
      </c>
      <c r="I13" s="166">
        <v>0.83</v>
      </c>
      <c r="J13" s="166">
        <v>73.39</v>
      </c>
      <c r="K13" s="166">
        <v>0.57999999999999996</v>
      </c>
      <c r="L13" s="166">
        <v>137.52000000000001</v>
      </c>
      <c r="M13" s="168">
        <f t="shared" si="3"/>
        <v>212.32</v>
      </c>
      <c r="N13" s="165">
        <v>70.150000000000006</v>
      </c>
      <c r="O13" s="165">
        <v>12.84</v>
      </c>
      <c r="P13" s="334">
        <v>18.649999999999999</v>
      </c>
      <c r="Q13" s="334"/>
      <c r="R13" s="334">
        <v>23.72</v>
      </c>
      <c r="S13" s="334"/>
      <c r="T13" s="169">
        <f t="shared" si="4"/>
        <v>125.36000000000001</v>
      </c>
      <c r="U13" s="170">
        <v>1.1000000000000001</v>
      </c>
      <c r="V13" s="171">
        <v>6.3817360000000001</v>
      </c>
      <c r="W13" s="171">
        <v>26.342852600000001</v>
      </c>
      <c r="X13" s="162">
        <v>5.0999999999999996</v>
      </c>
      <c r="Y13" s="169">
        <f t="shared" si="0"/>
        <v>38.9245886</v>
      </c>
      <c r="Z13" s="173">
        <v>18.66197232</v>
      </c>
      <c r="AA13" s="176">
        <v>12.2500988</v>
      </c>
      <c r="AB13" s="173">
        <v>5.6705512999999996</v>
      </c>
      <c r="AC13" s="173">
        <v>0.79998400000000003</v>
      </c>
      <c r="AD13" s="174">
        <f t="shared" si="5"/>
        <v>37.382606420000002</v>
      </c>
      <c r="AE13" s="175">
        <v>9.0709999999999997</v>
      </c>
      <c r="AF13" s="176">
        <v>10.81</v>
      </c>
      <c r="AG13" s="175">
        <v>26.31484103</v>
      </c>
      <c r="AH13" s="175" cm="1">
        <f t="array" ref="AH13:AH14">'[1]Capital Importation'!$P$123:$P$124</f>
        <v>2.59099982</v>
      </c>
      <c r="AI13" s="178">
        <f t="shared" si="1"/>
        <v>48.786840849999997</v>
      </c>
      <c r="AJ13" s="141">
        <v>4.0536333500000001</v>
      </c>
      <c r="AK13" s="141">
        <v>3.8013428199999999</v>
      </c>
      <c r="AL13" s="141">
        <v>4.0900822400000001</v>
      </c>
      <c r="AM13" s="141">
        <v>0.59944867000000002</v>
      </c>
      <c r="AN13" s="141">
        <v>1.2829999999999999</v>
      </c>
      <c r="AO13" s="141">
        <v>0.33845500000000001</v>
      </c>
      <c r="AP13" s="141">
        <v>0.29391070000000002</v>
      </c>
      <c r="AQ13" s="323">
        <f t="shared" si="6"/>
        <v>1.6975574938648857E-2</v>
      </c>
    </row>
    <row r="14" spans="1:43" s="85" customFormat="1" ht="15.6">
      <c r="A14" s="164" t="s">
        <v>29</v>
      </c>
      <c r="B14" s="159">
        <v>357.56</v>
      </c>
      <c r="C14" s="159">
        <v>858.12</v>
      </c>
      <c r="D14" s="166">
        <v>345.28</v>
      </c>
      <c r="E14" s="166">
        <v>723.14</v>
      </c>
      <c r="F14" s="166">
        <v>1073.83</v>
      </c>
      <c r="G14" s="166">
        <v>566.05999999999995</v>
      </c>
      <c r="H14" s="167">
        <f t="shared" si="2"/>
        <v>2708.31</v>
      </c>
      <c r="I14" s="166">
        <v>763.49</v>
      </c>
      <c r="J14" s="166">
        <v>46.54</v>
      </c>
      <c r="K14" s="166">
        <v>35.15</v>
      </c>
      <c r="L14" s="166">
        <v>13.71</v>
      </c>
      <c r="M14" s="168">
        <f t="shared" si="3"/>
        <v>858.89</v>
      </c>
      <c r="N14" s="165">
        <v>42.57</v>
      </c>
      <c r="O14" s="165">
        <v>1.08</v>
      </c>
      <c r="P14" s="334">
        <v>36.56</v>
      </c>
      <c r="Q14" s="334"/>
      <c r="R14" s="334">
        <v>15.13</v>
      </c>
      <c r="S14" s="334"/>
      <c r="T14" s="169">
        <f t="shared" si="4"/>
        <v>95.34</v>
      </c>
      <c r="U14" s="170">
        <v>88.65</v>
      </c>
      <c r="V14" s="171">
        <v>57.309368319999997</v>
      </c>
      <c r="W14" s="171">
        <v>49.910939200000001</v>
      </c>
      <c r="X14" s="162">
        <v>122.68</v>
      </c>
      <c r="Y14" s="169">
        <f t="shared" si="0"/>
        <v>318.55030752000005</v>
      </c>
      <c r="Z14" s="173">
        <v>485.40639052999995</v>
      </c>
      <c r="AA14" s="176">
        <v>150.32078086000001</v>
      </c>
      <c r="AB14" s="173">
        <v>371.59518190000006</v>
      </c>
      <c r="AC14" s="173">
        <v>480.24336576999997</v>
      </c>
      <c r="AD14" s="174">
        <f t="shared" si="5"/>
        <v>1487.56571906</v>
      </c>
      <c r="AE14" s="175">
        <v>2139.1297723999996</v>
      </c>
      <c r="AF14" s="176">
        <v>1652.45</v>
      </c>
      <c r="AG14" s="175">
        <v>1476.3014787699999</v>
      </c>
      <c r="AH14" s="175">
        <v>1013.3283030499999</v>
      </c>
      <c r="AI14" s="178">
        <f t="shared" si="1"/>
        <v>6281.2095542199995</v>
      </c>
      <c r="AJ14" s="141">
        <v>1332.9749910399998</v>
      </c>
      <c r="AK14" s="141">
        <v>309.48489411999998</v>
      </c>
      <c r="AL14" s="141">
        <v>134.26844179</v>
      </c>
      <c r="AM14" s="141">
        <v>117.75843791</v>
      </c>
      <c r="AN14" s="141">
        <v>109.23478521999999</v>
      </c>
      <c r="AO14" s="141">
        <v>205.87574986999999</v>
      </c>
      <c r="AP14" s="141">
        <v>469.17224377000002</v>
      </c>
      <c r="AQ14" s="323">
        <f t="shared" si="6"/>
        <v>27.098260060799639</v>
      </c>
    </row>
    <row r="15" spans="1:43" s="85" customFormat="1" ht="15.6">
      <c r="A15" s="164" t="s">
        <v>30</v>
      </c>
      <c r="B15" s="182" t="s">
        <v>11</v>
      </c>
      <c r="C15" s="182" t="s">
        <v>11</v>
      </c>
      <c r="D15" s="166">
        <v>0.45</v>
      </c>
      <c r="E15" s="179" t="s">
        <v>11</v>
      </c>
      <c r="F15" s="166">
        <v>0.1</v>
      </c>
      <c r="G15" s="179" t="s">
        <v>11</v>
      </c>
      <c r="H15" s="167">
        <f t="shared" si="2"/>
        <v>0.55000000000000004</v>
      </c>
      <c r="I15" s="179" t="s">
        <v>11</v>
      </c>
      <c r="J15" s="179" t="s">
        <v>11</v>
      </c>
      <c r="K15" s="179" t="s">
        <v>11</v>
      </c>
      <c r="L15" s="166">
        <v>0.01</v>
      </c>
      <c r="M15" s="168">
        <f t="shared" si="3"/>
        <v>0.01</v>
      </c>
      <c r="N15" s="180" t="s">
        <v>11</v>
      </c>
      <c r="O15" s="165">
        <v>3</v>
      </c>
      <c r="P15" s="334">
        <v>1</v>
      </c>
      <c r="Q15" s="334"/>
      <c r="R15" s="334">
        <v>2</v>
      </c>
      <c r="S15" s="334"/>
      <c r="T15" s="169">
        <f t="shared" si="4"/>
        <v>6</v>
      </c>
      <c r="U15" s="170">
        <v>1</v>
      </c>
      <c r="V15" s="171">
        <v>0</v>
      </c>
      <c r="W15" s="171">
        <v>0</v>
      </c>
      <c r="X15" s="162">
        <v>99.43</v>
      </c>
      <c r="Y15" s="169">
        <f t="shared" si="0"/>
        <v>100.43</v>
      </c>
      <c r="Z15" s="173">
        <v>0</v>
      </c>
      <c r="AA15" s="176">
        <v>0</v>
      </c>
      <c r="AB15" s="173">
        <v>0</v>
      </c>
      <c r="AC15" s="173">
        <v>53.098552670000004</v>
      </c>
      <c r="AD15" s="174">
        <f t="shared" si="5"/>
        <v>53.098552670000004</v>
      </c>
      <c r="AE15" s="175">
        <v>0.36</v>
      </c>
      <c r="AF15" s="176">
        <v>64.41</v>
      </c>
      <c r="AG15" s="175">
        <v>0</v>
      </c>
      <c r="AH15" s="175">
        <f>'[1]Capital Importation'!$P$125</f>
        <v>0</v>
      </c>
      <c r="AI15" s="178">
        <f t="shared" si="1"/>
        <v>64.77</v>
      </c>
      <c r="AJ15" s="141">
        <v>0</v>
      </c>
      <c r="AK15" s="141">
        <v>0.1</v>
      </c>
      <c r="AL15" s="141">
        <v>6.59</v>
      </c>
      <c r="AM15" s="141">
        <v>0.03</v>
      </c>
      <c r="AN15" s="141">
        <v>0</v>
      </c>
      <c r="AO15" s="141">
        <v>0</v>
      </c>
      <c r="AP15" s="141">
        <v>0</v>
      </c>
      <c r="AQ15" s="323">
        <f t="shared" si="6"/>
        <v>0</v>
      </c>
    </row>
    <row r="16" spans="1:43" s="85" customFormat="1" ht="15.6">
      <c r="A16" s="164" t="s">
        <v>36</v>
      </c>
      <c r="B16" s="159">
        <v>0.08</v>
      </c>
      <c r="C16" s="182" t="s">
        <v>11</v>
      </c>
      <c r="D16" s="166">
        <v>0.56999999999999995</v>
      </c>
      <c r="E16" s="166">
        <v>0.53</v>
      </c>
      <c r="F16" s="166">
        <v>1.34</v>
      </c>
      <c r="G16" s="166">
        <v>8.83</v>
      </c>
      <c r="H16" s="167">
        <f>SUM(D16:G16)</f>
        <v>11.27</v>
      </c>
      <c r="I16" s="179" t="s">
        <v>11</v>
      </c>
      <c r="J16" s="179" t="s">
        <v>11</v>
      </c>
      <c r="K16" s="166">
        <v>1.1499999999999999</v>
      </c>
      <c r="L16" s="179" t="s">
        <v>11</v>
      </c>
      <c r="M16" s="168">
        <f>SUM(I16:L16)</f>
        <v>1.1499999999999999</v>
      </c>
      <c r="N16" s="165">
        <v>0.75</v>
      </c>
      <c r="O16" s="180" t="s">
        <v>11</v>
      </c>
      <c r="P16" s="335" t="s">
        <v>11</v>
      </c>
      <c r="Q16" s="334"/>
      <c r="R16" s="335" t="s">
        <v>11</v>
      </c>
      <c r="S16" s="334"/>
      <c r="T16" s="169">
        <f>SUM(N16:S16)</f>
        <v>0.75</v>
      </c>
      <c r="U16" s="181">
        <v>0</v>
      </c>
      <c r="V16" s="171">
        <v>0.17377506000000001</v>
      </c>
      <c r="W16" s="171">
        <v>0</v>
      </c>
      <c r="X16" s="162">
        <v>0.03</v>
      </c>
      <c r="Y16" s="169">
        <f>SUM(U16:X16)</f>
        <v>0.20377506000000001</v>
      </c>
      <c r="Z16" s="173">
        <v>0.03</v>
      </c>
      <c r="AA16" s="176">
        <v>0.02</v>
      </c>
      <c r="AB16" s="173">
        <v>0.02</v>
      </c>
      <c r="AC16" s="173">
        <v>0.39995599999999998</v>
      </c>
      <c r="AD16" s="174">
        <f>SUM(Z16:AC16)</f>
        <v>0.46995599999999998</v>
      </c>
      <c r="AE16" s="175">
        <v>0</v>
      </c>
      <c r="AF16" s="176">
        <v>26.5</v>
      </c>
      <c r="AG16" s="175">
        <v>1.3</v>
      </c>
      <c r="AH16" s="183">
        <f>'[1]Capital Importation'!$P$132</f>
        <v>0</v>
      </c>
      <c r="AI16" s="178">
        <f t="shared" si="1"/>
        <v>27.8</v>
      </c>
      <c r="AJ16" s="141">
        <v>0</v>
      </c>
      <c r="AK16" s="266">
        <f>'[3]Capital Importation '!J135/1000000</f>
        <v>0</v>
      </c>
      <c r="AL16" s="141">
        <v>2.4750000000000002E-3</v>
      </c>
      <c r="AM16" s="141">
        <v>2E-3</v>
      </c>
      <c r="AN16" s="141">
        <v>0</v>
      </c>
      <c r="AO16" s="141">
        <v>0</v>
      </c>
      <c r="AP16" s="141">
        <v>0</v>
      </c>
      <c r="AQ16" s="323">
        <f t="shared" si="6"/>
        <v>0</v>
      </c>
    </row>
    <row r="17" spans="1:43" s="85" customFormat="1" ht="15.6">
      <c r="A17" s="164" t="s">
        <v>31</v>
      </c>
      <c r="B17" s="159">
        <v>10</v>
      </c>
      <c r="C17" s="159">
        <v>16.7</v>
      </c>
      <c r="D17" s="166">
        <v>2.5</v>
      </c>
      <c r="E17" s="166">
        <v>2.57</v>
      </c>
      <c r="F17" s="166">
        <v>1.65</v>
      </c>
      <c r="G17" s="166">
        <v>3.25</v>
      </c>
      <c r="H17" s="167">
        <f t="shared" si="2"/>
        <v>9.9700000000000006</v>
      </c>
      <c r="I17" s="166">
        <v>1.4</v>
      </c>
      <c r="J17" s="166">
        <v>5.75</v>
      </c>
      <c r="K17" s="166">
        <v>2.02</v>
      </c>
      <c r="L17" s="166">
        <v>3.61</v>
      </c>
      <c r="M17" s="168">
        <f t="shared" si="3"/>
        <v>12.78</v>
      </c>
      <c r="N17" s="165">
        <v>1.02</v>
      </c>
      <c r="O17" s="165">
        <v>0.63</v>
      </c>
      <c r="P17" s="334">
        <v>0.03</v>
      </c>
      <c r="Q17" s="334"/>
      <c r="R17" s="334">
        <v>0.04</v>
      </c>
      <c r="S17" s="334"/>
      <c r="T17" s="169">
        <f t="shared" si="4"/>
        <v>1.72</v>
      </c>
      <c r="U17" s="170">
        <v>0.49</v>
      </c>
      <c r="V17" s="171">
        <v>6.2799313300000001</v>
      </c>
      <c r="W17" s="171">
        <v>1.249636</v>
      </c>
      <c r="X17" s="162">
        <v>8.4499999999999993</v>
      </c>
      <c r="Y17" s="169">
        <f t="shared" si="0"/>
        <v>16.46956733</v>
      </c>
      <c r="Z17" s="173">
        <v>1.097872</v>
      </c>
      <c r="AA17" s="176">
        <v>48.041624779999999</v>
      </c>
      <c r="AB17" s="173">
        <v>1.2087757699999999</v>
      </c>
      <c r="AC17" s="173">
        <v>3.5499860000000001</v>
      </c>
      <c r="AD17" s="174">
        <f t="shared" si="5"/>
        <v>53.898258550000001</v>
      </c>
      <c r="AE17" s="175">
        <v>4.5099929999999997</v>
      </c>
      <c r="AF17" s="176">
        <v>6.52</v>
      </c>
      <c r="AG17" s="175">
        <v>15.53389376</v>
      </c>
      <c r="AH17" s="175">
        <f>'[1]Capital Importation'!$P$126</f>
        <v>48.173206549999996</v>
      </c>
      <c r="AI17" s="178">
        <f t="shared" si="1"/>
        <v>74.737093309999992</v>
      </c>
      <c r="AJ17" s="141">
        <v>19.247893000000001</v>
      </c>
      <c r="AK17" s="141">
        <v>0.34226079000000004</v>
      </c>
      <c r="AL17" s="141">
        <v>0.46234807999999999</v>
      </c>
      <c r="AM17" s="141">
        <v>1.2169536699999999</v>
      </c>
      <c r="AN17" s="141">
        <v>1.60410177</v>
      </c>
      <c r="AO17" s="141">
        <v>3.04E-2</v>
      </c>
      <c r="AP17" s="141">
        <v>4.0788293700000002</v>
      </c>
      <c r="AQ17" s="323">
        <f t="shared" si="6"/>
        <v>0.2355833715220198</v>
      </c>
    </row>
    <row r="18" spans="1:43" s="85" customFormat="1" ht="15.6">
      <c r="A18" s="164" t="s">
        <v>32</v>
      </c>
      <c r="B18" s="159">
        <v>0.17</v>
      </c>
      <c r="C18" s="159">
        <v>2.36</v>
      </c>
      <c r="D18" s="166">
        <v>0.06</v>
      </c>
      <c r="E18" s="179" t="s">
        <v>11</v>
      </c>
      <c r="F18" s="166">
        <v>0.03</v>
      </c>
      <c r="G18" s="179" t="s">
        <v>11</v>
      </c>
      <c r="H18" s="167">
        <f t="shared" si="2"/>
        <v>0.09</v>
      </c>
      <c r="I18" s="179" t="s">
        <v>11</v>
      </c>
      <c r="J18" s="179" t="s">
        <v>11</v>
      </c>
      <c r="K18" s="166">
        <v>0.15</v>
      </c>
      <c r="L18" s="166">
        <v>0.8</v>
      </c>
      <c r="M18" s="168">
        <f t="shared" si="3"/>
        <v>0.95000000000000007</v>
      </c>
      <c r="N18" s="165">
        <v>0.2</v>
      </c>
      <c r="O18" s="180" t="s">
        <v>11</v>
      </c>
      <c r="P18" s="335" t="s">
        <v>11</v>
      </c>
      <c r="Q18" s="334"/>
      <c r="R18" s="334">
        <v>0.6</v>
      </c>
      <c r="S18" s="334"/>
      <c r="T18" s="169">
        <f t="shared" si="4"/>
        <v>0.8</v>
      </c>
      <c r="U18" s="170">
        <v>1.31</v>
      </c>
      <c r="V18" s="171">
        <v>9.2999999999999999E-2</v>
      </c>
      <c r="W18" s="171">
        <v>0.78</v>
      </c>
      <c r="X18" s="162">
        <v>0.48</v>
      </c>
      <c r="Y18" s="169">
        <f t="shared" si="0"/>
        <v>2.6629999999999998</v>
      </c>
      <c r="Z18" s="173">
        <v>4.2669649999999999</v>
      </c>
      <c r="AA18" s="176">
        <v>0</v>
      </c>
      <c r="AB18" s="173">
        <v>3.4279199999999999</v>
      </c>
      <c r="AC18" s="173">
        <v>0</v>
      </c>
      <c r="AD18" s="174">
        <f t="shared" si="5"/>
        <v>7.6948849999999993</v>
      </c>
      <c r="AE18" s="175">
        <v>0</v>
      </c>
      <c r="AF18" s="176">
        <v>0.03</v>
      </c>
      <c r="AG18" s="175">
        <v>3.654045</v>
      </c>
      <c r="AH18" s="175" cm="1">
        <f t="array" ref="AH18:AH19">'[1]Capital Importation'!$P$127:$P$128</f>
        <v>11.56721808</v>
      </c>
      <c r="AI18" s="178">
        <f t="shared" si="1"/>
        <v>15.251263079999999</v>
      </c>
      <c r="AJ18" s="141">
        <v>8.2587130000000009E-2</v>
      </c>
      <c r="AK18" s="141">
        <v>1.00398539</v>
      </c>
      <c r="AL18" s="141">
        <v>0.33221513000000003</v>
      </c>
      <c r="AM18" s="141">
        <v>0.31596135999999997</v>
      </c>
      <c r="AN18" s="141">
        <v>0</v>
      </c>
      <c r="AO18" s="141">
        <v>1.831296E-2</v>
      </c>
      <c r="AP18" s="141">
        <v>8.1367174200000001</v>
      </c>
      <c r="AQ18" s="323">
        <f t="shared" si="6"/>
        <v>0.46995722278168017</v>
      </c>
    </row>
    <row r="19" spans="1:43" s="85" customFormat="1" ht="15.6">
      <c r="A19" s="164" t="s">
        <v>33</v>
      </c>
      <c r="B19" s="159">
        <v>1.62</v>
      </c>
      <c r="C19" s="159">
        <v>53.65</v>
      </c>
      <c r="D19" s="166">
        <v>201.14</v>
      </c>
      <c r="E19" s="166">
        <v>3.83</v>
      </c>
      <c r="F19" s="166">
        <v>3.16</v>
      </c>
      <c r="G19" s="166">
        <v>0.05</v>
      </c>
      <c r="H19" s="167">
        <f t="shared" si="2"/>
        <v>208.18</v>
      </c>
      <c r="I19" s="166">
        <v>9.4700000000000006</v>
      </c>
      <c r="J19" s="166">
        <v>4.8600000000000003</v>
      </c>
      <c r="K19" s="166">
        <v>2.21</v>
      </c>
      <c r="L19" s="166">
        <v>13.22</v>
      </c>
      <c r="M19" s="168">
        <f t="shared" si="3"/>
        <v>29.760000000000005</v>
      </c>
      <c r="N19" s="165">
        <v>20.83</v>
      </c>
      <c r="O19" s="165">
        <v>200.39</v>
      </c>
      <c r="P19" s="334">
        <v>171.63</v>
      </c>
      <c r="Q19" s="334"/>
      <c r="R19" s="334">
        <v>327.3</v>
      </c>
      <c r="S19" s="334"/>
      <c r="T19" s="169">
        <f t="shared" si="4"/>
        <v>720.15</v>
      </c>
      <c r="U19" s="170">
        <v>101.08</v>
      </c>
      <c r="V19" s="171">
        <v>190.38555975999998</v>
      </c>
      <c r="W19" s="171">
        <v>16.065034239999999</v>
      </c>
      <c r="X19" s="162">
        <v>23.83</v>
      </c>
      <c r="Y19" s="169">
        <f t="shared" si="0"/>
        <v>331.36059399999994</v>
      </c>
      <c r="Z19" s="173">
        <v>85.61709691999998</v>
      </c>
      <c r="AA19" s="176">
        <v>24.851032870000001</v>
      </c>
      <c r="AB19" s="173">
        <v>7.7262296100000007</v>
      </c>
      <c r="AC19" s="173">
        <v>15.311760289999999</v>
      </c>
      <c r="AD19" s="174">
        <f t="shared" si="5"/>
        <v>133.50611968999999</v>
      </c>
      <c r="AE19" s="175">
        <v>17.219574999999999</v>
      </c>
      <c r="AF19" s="176">
        <v>139.72999999999999</v>
      </c>
      <c r="AG19" s="175">
        <v>38.662970909999999</v>
      </c>
      <c r="AH19" s="175">
        <v>20.618732480000002</v>
      </c>
      <c r="AI19" s="178">
        <f t="shared" si="1"/>
        <v>216.23127839</v>
      </c>
      <c r="AJ19" s="141">
        <v>10.089461500000001</v>
      </c>
      <c r="AK19" s="141">
        <v>6.5525295199999993</v>
      </c>
      <c r="AL19" s="141">
        <v>25.034899449999998</v>
      </c>
      <c r="AM19" s="141">
        <v>11.833976369999998</v>
      </c>
      <c r="AN19" s="141">
        <v>57.246714079999997</v>
      </c>
      <c r="AO19" s="141">
        <v>11.321547950000001</v>
      </c>
      <c r="AP19" s="141">
        <v>0.94170476000000003</v>
      </c>
      <c r="AQ19" s="323">
        <f t="shared" si="6"/>
        <v>5.4390601374711217E-2</v>
      </c>
    </row>
    <row r="20" spans="1:43" s="85" customFormat="1" ht="15.6">
      <c r="A20" s="164" t="s">
        <v>34</v>
      </c>
      <c r="B20" s="159">
        <v>72.59</v>
      </c>
      <c r="C20" s="159">
        <v>32.979999999999997</v>
      </c>
      <c r="D20" s="166">
        <v>104.07</v>
      </c>
      <c r="E20" s="166">
        <v>107.88</v>
      </c>
      <c r="F20" s="166">
        <v>365.1</v>
      </c>
      <c r="G20" s="166">
        <v>366.92</v>
      </c>
      <c r="H20" s="167">
        <f t="shared" si="2"/>
        <v>943.97</v>
      </c>
      <c r="I20" s="166">
        <v>118.36</v>
      </c>
      <c r="J20" s="166">
        <v>51.2</v>
      </c>
      <c r="K20" s="166">
        <v>162.41999999999999</v>
      </c>
      <c r="L20" s="166">
        <v>91.72</v>
      </c>
      <c r="M20" s="168">
        <f t="shared" si="3"/>
        <v>423.70000000000005</v>
      </c>
      <c r="N20" s="165">
        <v>77.77</v>
      </c>
      <c r="O20" s="165">
        <v>89.42</v>
      </c>
      <c r="P20" s="334">
        <v>68.25</v>
      </c>
      <c r="Q20" s="334"/>
      <c r="R20" s="334">
        <v>67.209999999999994</v>
      </c>
      <c r="S20" s="334"/>
      <c r="T20" s="169">
        <f t="shared" si="4"/>
        <v>302.64999999999998</v>
      </c>
      <c r="U20" s="170">
        <v>79.319999999999993</v>
      </c>
      <c r="V20" s="171">
        <v>141.4152005</v>
      </c>
      <c r="W20" s="171">
        <v>442.89714587000003</v>
      </c>
      <c r="X20" s="162">
        <v>317.82</v>
      </c>
      <c r="Y20" s="169">
        <f t="shared" si="0"/>
        <v>981.45234636999999</v>
      </c>
      <c r="Z20" s="173">
        <v>144.09383162</v>
      </c>
      <c r="AA20" s="176">
        <v>208.92252063999999</v>
      </c>
      <c r="AB20" s="173">
        <v>230.34418231999999</v>
      </c>
      <c r="AC20" s="173">
        <v>87.491768509999986</v>
      </c>
      <c r="AD20" s="174">
        <f t="shared" si="5"/>
        <v>670.85230308999985</v>
      </c>
      <c r="AE20" s="175">
        <v>418.47210008000002</v>
      </c>
      <c r="AF20" s="176">
        <v>186.68</v>
      </c>
      <c r="AG20" s="175">
        <v>153.77373392000001</v>
      </c>
      <c r="AH20" s="175" cm="1">
        <f t="array" ref="AH20:AH21">'[1]Capital Importation'!$P$129:$P$130</f>
        <v>538.38955151000005</v>
      </c>
      <c r="AI20" s="178">
        <f t="shared" si="1"/>
        <v>1297.3153855100002</v>
      </c>
      <c r="AJ20" s="141">
        <v>273.96538572000003</v>
      </c>
      <c r="AK20" s="141">
        <v>110.77793489</v>
      </c>
      <c r="AL20" s="141">
        <v>400.08855051</v>
      </c>
      <c r="AM20" s="141">
        <v>129.05197361</v>
      </c>
      <c r="AN20" s="141">
        <v>182.18525141999999</v>
      </c>
      <c r="AO20" s="141">
        <v>68.030733239999989</v>
      </c>
      <c r="AP20" s="141">
        <v>323.83169263999997</v>
      </c>
      <c r="AQ20" s="323">
        <f t="shared" si="6"/>
        <v>18.703739489306866</v>
      </c>
    </row>
    <row r="21" spans="1:43" s="85" customFormat="1" ht="15.6">
      <c r="A21" s="164" t="s">
        <v>35</v>
      </c>
      <c r="B21" s="159">
        <v>105.63</v>
      </c>
      <c r="C21" s="159">
        <v>19.22</v>
      </c>
      <c r="D21" s="166">
        <v>32.36</v>
      </c>
      <c r="E21" s="166">
        <v>53.58</v>
      </c>
      <c r="F21" s="166">
        <v>110.49</v>
      </c>
      <c r="G21" s="166">
        <v>354.88</v>
      </c>
      <c r="H21" s="167">
        <f t="shared" si="2"/>
        <v>551.30999999999995</v>
      </c>
      <c r="I21" s="166">
        <v>6.29</v>
      </c>
      <c r="J21" s="166">
        <v>12.83</v>
      </c>
      <c r="K21" s="166">
        <v>65.64</v>
      </c>
      <c r="L21" s="166">
        <v>115.71</v>
      </c>
      <c r="M21" s="168">
        <f t="shared" si="3"/>
        <v>200.47</v>
      </c>
      <c r="N21" s="165">
        <v>55.05</v>
      </c>
      <c r="O21" s="165">
        <v>119.75</v>
      </c>
      <c r="P21" s="334">
        <v>36.549999999999997</v>
      </c>
      <c r="Q21" s="334"/>
      <c r="R21" s="334">
        <v>87.56</v>
      </c>
      <c r="S21" s="334"/>
      <c r="T21" s="169">
        <f t="shared" si="4"/>
        <v>298.91000000000003</v>
      </c>
      <c r="U21" s="170">
        <v>146.05000000000001</v>
      </c>
      <c r="V21" s="171">
        <v>145.56340407999997</v>
      </c>
      <c r="W21" s="171">
        <v>586.97361917000001</v>
      </c>
      <c r="X21" s="162">
        <v>216.45</v>
      </c>
      <c r="Y21" s="169">
        <f t="shared" si="0"/>
        <v>1095.0370232499999</v>
      </c>
      <c r="Z21" s="173">
        <v>328.1520079</v>
      </c>
      <c r="AA21" s="176">
        <v>479.85433809000006</v>
      </c>
      <c r="AB21" s="173">
        <v>205.90564910000001</v>
      </c>
      <c r="AC21" s="173">
        <v>283.56982913999997</v>
      </c>
      <c r="AD21" s="174">
        <f t="shared" si="5"/>
        <v>1297.48182423</v>
      </c>
      <c r="AE21" s="175">
        <v>442.65741793000001</v>
      </c>
      <c r="AF21" s="176">
        <v>444.72</v>
      </c>
      <c r="AG21" s="175">
        <v>26.932896990000003</v>
      </c>
      <c r="AH21" s="175">
        <v>1.2014750000000001</v>
      </c>
      <c r="AI21" s="178">
        <f t="shared" si="1"/>
        <v>915.51178992000007</v>
      </c>
      <c r="AJ21" s="141">
        <v>42.630451239999992</v>
      </c>
      <c r="AK21" s="141">
        <v>7.20177201</v>
      </c>
      <c r="AL21" s="141">
        <v>9.7595871299999981</v>
      </c>
      <c r="AM21" s="141">
        <v>8.8436009900000006</v>
      </c>
      <c r="AN21" s="141">
        <v>3.5558130000000001</v>
      </c>
      <c r="AO21" s="141">
        <v>5.4225000000000003</v>
      </c>
      <c r="AP21" s="141">
        <v>6.3155852699999997</v>
      </c>
      <c r="AQ21" s="323">
        <f t="shared" si="6"/>
        <v>0.36477301109592764</v>
      </c>
    </row>
    <row r="22" spans="1:43" s="85" customFormat="1" ht="15.6">
      <c r="A22" s="164" t="s">
        <v>38</v>
      </c>
      <c r="B22" s="182" t="s">
        <v>11</v>
      </c>
      <c r="C22" s="182" t="s">
        <v>11</v>
      </c>
      <c r="D22" s="179" t="s">
        <v>11</v>
      </c>
      <c r="E22" s="179" t="s">
        <v>11</v>
      </c>
      <c r="F22" s="179" t="s">
        <v>11</v>
      </c>
      <c r="G22" s="179" t="s">
        <v>11</v>
      </c>
      <c r="H22" s="167">
        <f t="shared" si="2"/>
        <v>0</v>
      </c>
      <c r="I22" s="179" t="s">
        <v>11</v>
      </c>
      <c r="J22" s="179" t="s">
        <v>11</v>
      </c>
      <c r="K22" s="179" t="s">
        <v>11</v>
      </c>
      <c r="L22" s="179" t="s">
        <v>11</v>
      </c>
      <c r="M22" s="168">
        <f t="shared" si="3"/>
        <v>0</v>
      </c>
      <c r="N22" s="180" t="s">
        <v>11</v>
      </c>
      <c r="O22" s="180" t="s">
        <v>11</v>
      </c>
      <c r="P22" s="335" t="s">
        <v>11</v>
      </c>
      <c r="Q22" s="334"/>
      <c r="R22" s="335" t="s">
        <v>11</v>
      </c>
      <c r="S22" s="334"/>
      <c r="T22" s="169">
        <f t="shared" si="4"/>
        <v>0</v>
      </c>
      <c r="U22" s="181">
        <v>0</v>
      </c>
      <c r="V22" s="171">
        <v>0</v>
      </c>
      <c r="W22" s="171">
        <v>0</v>
      </c>
      <c r="X22" s="162">
        <v>0.52</v>
      </c>
      <c r="Y22" s="169">
        <f t="shared" si="0"/>
        <v>0.52</v>
      </c>
      <c r="Z22" s="173">
        <v>0</v>
      </c>
      <c r="AA22" s="176">
        <v>0</v>
      </c>
      <c r="AB22" s="173">
        <v>0</v>
      </c>
      <c r="AC22" s="173">
        <v>0</v>
      </c>
      <c r="AD22" s="174">
        <f t="shared" si="5"/>
        <v>0</v>
      </c>
      <c r="AE22" s="175">
        <v>0.47850732000000001</v>
      </c>
      <c r="AF22" s="176">
        <v>0</v>
      </c>
      <c r="AG22" s="175">
        <v>0</v>
      </c>
      <c r="AH22" s="150">
        <f>'[1]Capital Importation'!$P$134</f>
        <v>0</v>
      </c>
      <c r="AI22" s="178">
        <f t="shared" si="1"/>
        <v>0.47850732000000001</v>
      </c>
      <c r="AJ22" s="141">
        <v>0</v>
      </c>
      <c r="AK22" s="141">
        <v>0</v>
      </c>
      <c r="AL22" s="141">
        <v>0</v>
      </c>
      <c r="AM22" s="141">
        <v>0</v>
      </c>
      <c r="AN22" s="141">
        <v>0</v>
      </c>
      <c r="AO22" s="141">
        <v>0</v>
      </c>
      <c r="AP22" s="141">
        <v>0</v>
      </c>
      <c r="AQ22" s="323">
        <f t="shared" si="6"/>
        <v>0</v>
      </c>
    </row>
    <row r="23" spans="1:43" s="85" customFormat="1" ht="15.6">
      <c r="A23" s="164" t="s">
        <v>37</v>
      </c>
      <c r="B23" s="159">
        <v>180.31</v>
      </c>
      <c r="C23" s="159">
        <v>355.47</v>
      </c>
      <c r="D23" s="166">
        <v>135.68</v>
      </c>
      <c r="E23" s="166">
        <v>61.66</v>
      </c>
      <c r="F23" s="166">
        <v>27.07</v>
      </c>
      <c r="G23" s="166">
        <v>769.92</v>
      </c>
      <c r="H23" s="167">
        <f>SUM(D23:G23)</f>
        <v>994.32999999999993</v>
      </c>
      <c r="I23" s="166">
        <v>336.87</v>
      </c>
      <c r="J23" s="166">
        <v>138.4</v>
      </c>
      <c r="K23" s="166">
        <v>369.49</v>
      </c>
      <c r="L23" s="166">
        <v>93.37</v>
      </c>
      <c r="M23" s="168">
        <f>SUM(I23:L23)</f>
        <v>938.13</v>
      </c>
      <c r="N23" s="165">
        <v>13.44</v>
      </c>
      <c r="O23" s="165">
        <v>118.71</v>
      </c>
      <c r="P23" s="334">
        <v>244.8</v>
      </c>
      <c r="Q23" s="334"/>
      <c r="R23" s="334">
        <v>554.25</v>
      </c>
      <c r="S23" s="334"/>
      <c r="T23" s="169">
        <f>SUM(N23:S23)</f>
        <v>931.2</v>
      </c>
      <c r="U23" s="170">
        <v>145.78</v>
      </c>
      <c r="V23" s="171">
        <v>174.1775749</v>
      </c>
      <c r="W23" s="171">
        <v>33.631394059999998</v>
      </c>
      <c r="X23" s="162">
        <v>191.01</v>
      </c>
      <c r="Y23" s="169">
        <f>SUM(U23:X23)</f>
        <v>544.59896895999998</v>
      </c>
      <c r="Z23" s="173">
        <v>87.250459640000003</v>
      </c>
      <c r="AA23" s="176">
        <v>11.116034239999999</v>
      </c>
      <c r="AB23" s="173">
        <v>11.417166829999999</v>
      </c>
      <c r="AC23" s="173">
        <v>4.6448023100000002</v>
      </c>
      <c r="AD23" s="174">
        <f>SUM(Z23:AC23)</f>
        <v>114.42846302000001</v>
      </c>
      <c r="AE23" s="175">
        <v>32.353414860000001</v>
      </c>
      <c r="AF23" s="176">
        <v>4.5</v>
      </c>
      <c r="AG23" s="175">
        <v>886.03286335999996</v>
      </c>
      <c r="AH23" s="175">
        <f>'[1]Capital Importation'!$P$133</f>
        <v>21.165039189999998</v>
      </c>
      <c r="AI23" s="178">
        <f t="shared" si="1"/>
        <v>944.05131741000002</v>
      </c>
      <c r="AJ23" s="141">
        <v>157.48420333000001</v>
      </c>
      <c r="AK23" s="141">
        <v>105.64023879000001</v>
      </c>
      <c r="AL23" s="141">
        <v>101.18427066</v>
      </c>
      <c r="AM23" s="141">
        <v>53.17290251</v>
      </c>
      <c r="AN23" s="141">
        <v>56.279219449999992</v>
      </c>
      <c r="AO23" s="141">
        <v>0.34210499999999999</v>
      </c>
      <c r="AP23" s="141">
        <v>50.837157560000001</v>
      </c>
      <c r="AQ23" s="323">
        <f t="shared" si="6"/>
        <v>2.9362319161149264</v>
      </c>
    </row>
    <row r="24" spans="1:43" s="85" customFormat="1" ht="15.6">
      <c r="A24" s="164" t="s">
        <v>39</v>
      </c>
      <c r="B24" s="159">
        <v>86.94</v>
      </c>
      <c r="C24" s="159">
        <v>157.32</v>
      </c>
      <c r="D24" s="166">
        <v>169.35</v>
      </c>
      <c r="E24" s="166">
        <v>68.11</v>
      </c>
      <c r="F24" s="166">
        <v>46.43</v>
      </c>
      <c r="G24" s="166">
        <v>101.72</v>
      </c>
      <c r="H24" s="167">
        <f t="shared" si="2"/>
        <v>385.61</v>
      </c>
      <c r="I24" s="166">
        <v>28.54</v>
      </c>
      <c r="J24" s="166">
        <v>91.57</v>
      </c>
      <c r="K24" s="166">
        <v>6.66</v>
      </c>
      <c r="L24" s="166">
        <v>40.770000000000003</v>
      </c>
      <c r="M24" s="168">
        <f t="shared" si="3"/>
        <v>167.54</v>
      </c>
      <c r="N24" s="165">
        <v>55.08</v>
      </c>
      <c r="O24" s="165">
        <v>12.37</v>
      </c>
      <c r="P24" s="334">
        <v>18.95</v>
      </c>
      <c r="Q24" s="334"/>
      <c r="R24" s="334">
        <v>38.520000000000003</v>
      </c>
      <c r="S24" s="334"/>
      <c r="T24" s="169">
        <f t="shared" si="4"/>
        <v>124.92000000000002</v>
      </c>
      <c r="U24" s="170">
        <v>18.72</v>
      </c>
      <c r="V24" s="171">
        <v>12.525252099999999</v>
      </c>
      <c r="W24" s="171">
        <v>11.447314790000002</v>
      </c>
      <c r="X24" s="162">
        <v>12.96</v>
      </c>
      <c r="Y24" s="169">
        <f t="shared" si="0"/>
        <v>55.652566890000003</v>
      </c>
      <c r="Z24" s="173">
        <v>27.326381219999998</v>
      </c>
      <c r="AA24" s="176">
        <v>60.35252139</v>
      </c>
      <c r="AB24" s="173">
        <v>10.28838889</v>
      </c>
      <c r="AC24" s="173">
        <v>33.589342200000004</v>
      </c>
      <c r="AD24" s="174">
        <f t="shared" si="5"/>
        <v>131.55663369999999</v>
      </c>
      <c r="AE24" s="175">
        <v>30.437300829999998</v>
      </c>
      <c r="AF24" s="176">
        <v>207.9</v>
      </c>
      <c r="AG24" s="175">
        <v>132.34602087000002</v>
      </c>
      <c r="AH24" s="175" cm="1">
        <f t="array" ref="AH24:AH25">'[1]Capital Importation'!$P$135:$P$136</f>
        <v>163.83233203999998</v>
      </c>
      <c r="AI24" s="178">
        <f t="shared" si="1"/>
        <v>534.51565374000006</v>
      </c>
      <c r="AJ24" s="141">
        <v>122.79405618999999</v>
      </c>
      <c r="AK24" s="141">
        <v>68.229811799999993</v>
      </c>
      <c r="AL24" s="141">
        <v>54.242461329999998</v>
      </c>
      <c r="AM24" s="141">
        <v>42.696661810000002</v>
      </c>
      <c r="AN24" s="141">
        <v>15.934490159999999</v>
      </c>
      <c r="AO24" s="141">
        <v>50.157151949999992</v>
      </c>
      <c r="AP24" s="141">
        <v>210.68633678000003</v>
      </c>
      <c r="AQ24" s="323">
        <f t="shared" si="6"/>
        <v>12.168735941081088</v>
      </c>
    </row>
    <row r="25" spans="1:43" s="85" customFormat="1" ht="15.6">
      <c r="A25" s="164" t="s">
        <v>40</v>
      </c>
      <c r="B25" s="159">
        <v>0.13</v>
      </c>
      <c r="C25" s="159">
        <v>0.55000000000000004</v>
      </c>
      <c r="D25" s="166">
        <v>0.3</v>
      </c>
      <c r="E25" s="166">
        <v>1.64</v>
      </c>
      <c r="F25" s="179" t="s">
        <v>11</v>
      </c>
      <c r="G25" s="166">
        <v>0.53</v>
      </c>
      <c r="H25" s="167">
        <f t="shared" si="2"/>
        <v>2.4699999999999998</v>
      </c>
      <c r="I25" s="166">
        <v>2.1</v>
      </c>
      <c r="J25" s="166">
        <v>0.24</v>
      </c>
      <c r="K25" s="166">
        <v>6.11</v>
      </c>
      <c r="L25" s="166">
        <v>1.55</v>
      </c>
      <c r="M25" s="168">
        <f t="shared" si="3"/>
        <v>10</v>
      </c>
      <c r="N25" s="165">
        <v>0.86</v>
      </c>
      <c r="O25" s="180" t="s">
        <v>11</v>
      </c>
      <c r="P25" s="334">
        <v>1.55</v>
      </c>
      <c r="Q25" s="334"/>
      <c r="R25" s="334">
        <v>2.76</v>
      </c>
      <c r="S25" s="334"/>
      <c r="T25" s="169">
        <f t="shared" si="4"/>
        <v>5.17</v>
      </c>
      <c r="U25" s="170">
        <v>2.4300000000000002</v>
      </c>
      <c r="V25" s="171">
        <v>0</v>
      </c>
      <c r="W25" s="171">
        <v>0</v>
      </c>
      <c r="X25" s="162">
        <v>0.55000000000000004</v>
      </c>
      <c r="Y25" s="169">
        <f t="shared" si="0"/>
        <v>2.9800000000000004</v>
      </c>
      <c r="Z25" s="173">
        <v>2.9000000000000001E-2</v>
      </c>
      <c r="AA25" s="176">
        <v>12.199278</v>
      </c>
      <c r="AB25" s="173">
        <v>0.39993000000000001</v>
      </c>
      <c r="AC25" s="173">
        <v>2.199306</v>
      </c>
      <c r="AD25" s="174">
        <f t="shared" si="5"/>
        <v>14.827513999999999</v>
      </c>
      <c r="AE25" s="175">
        <v>1.6999150000000001</v>
      </c>
      <c r="AF25" s="176">
        <v>3.43</v>
      </c>
      <c r="AG25" s="175">
        <v>5.5877799000000001</v>
      </c>
      <c r="AH25" s="175">
        <v>13.874829999999999</v>
      </c>
      <c r="AI25" s="178">
        <f t="shared" si="1"/>
        <v>24.592524900000001</v>
      </c>
      <c r="AJ25" s="141">
        <v>16.917985000000002</v>
      </c>
      <c r="AK25" s="141">
        <v>1.554</v>
      </c>
      <c r="AL25" s="141">
        <v>0.5</v>
      </c>
      <c r="AM25" s="141">
        <v>0</v>
      </c>
      <c r="AN25" s="141">
        <v>0</v>
      </c>
      <c r="AO25" s="141">
        <v>0.05</v>
      </c>
      <c r="AP25" s="141">
        <v>0</v>
      </c>
      <c r="AQ25" s="323">
        <f t="shared" si="6"/>
        <v>0</v>
      </c>
    </row>
    <row r="26" spans="1:43" s="85" customFormat="1" ht="16.2" thickBot="1">
      <c r="A26" s="164" t="s">
        <v>41</v>
      </c>
      <c r="B26" s="182" t="s">
        <v>11</v>
      </c>
      <c r="C26" s="182" t="s">
        <v>11</v>
      </c>
      <c r="D26" s="179" t="s">
        <v>11</v>
      </c>
      <c r="E26" s="179" t="s">
        <v>11</v>
      </c>
      <c r="F26" s="179" t="s">
        <v>11</v>
      </c>
      <c r="G26" s="179" t="s">
        <v>11</v>
      </c>
      <c r="H26" s="167">
        <f t="shared" si="2"/>
        <v>0</v>
      </c>
      <c r="I26" s="179" t="s">
        <v>11</v>
      </c>
      <c r="J26" s="179" t="s">
        <v>11</v>
      </c>
      <c r="K26" s="166">
        <v>0.2</v>
      </c>
      <c r="L26" s="179" t="s">
        <v>11</v>
      </c>
      <c r="M26" s="168">
        <f t="shared" si="3"/>
        <v>0.2</v>
      </c>
      <c r="N26" s="180" t="s">
        <v>11</v>
      </c>
      <c r="O26" s="180" t="s">
        <v>11</v>
      </c>
      <c r="P26" s="335" t="s">
        <v>11</v>
      </c>
      <c r="Q26" s="334"/>
      <c r="R26" s="335" t="s">
        <v>11</v>
      </c>
      <c r="S26" s="334"/>
      <c r="T26" s="169">
        <f t="shared" si="4"/>
        <v>0</v>
      </c>
      <c r="U26" s="181">
        <v>0</v>
      </c>
      <c r="V26" s="171">
        <v>0</v>
      </c>
      <c r="W26" s="171">
        <v>0</v>
      </c>
      <c r="X26" s="162">
        <v>0</v>
      </c>
      <c r="Y26" s="169">
        <f t="shared" si="0"/>
        <v>0</v>
      </c>
      <c r="Z26" s="173">
        <v>0</v>
      </c>
      <c r="AA26" s="176">
        <v>0</v>
      </c>
      <c r="AB26" s="173">
        <v>0</v>
      </c>
      <c r="AC26" s="173">
        <v>0</v>
      </c>
      <c r="AD26" s="174">
        <f t="shared" si="5"/>
        <v>0</v>
      </c>
      <c r="AE26" s="176">
        <v>0</v>
      </c>
      <c r="AF26" s="176">
        <v>0</v>
      </c>
      <c r="AG26" s="175">
        <v>0</v>
      </c>
      <c r="AH26" s="175">
        <f>'[1]Capital Importation'!$P$137</f>
        <v>0</v>
      </c>
      <c r="AI26" s="178">
        <f t="shared" ref="AI26" si="7">SUM(AE26:AH26)</f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323">
        <f t="shared" si="6"/>
        <v>0</v>
      </c>
    </row>
    <row r="27" spans="1:43" s="90" customFormat="1" ht="16.2" thickBot="1">
      <c r="A27" s="184" t="s">
        <v>42</v>
      </c>
      <c r="B27" s="185">
        <v>4418.75</v>
      </c>
      <c r="C27" s="185">
        <v>4681.3900000000003</v>
      </c>
      <c r="D27" s="186">
        <v>3904.55</v>
      </c>
      <c r="E27" s="186">
        <v>5803.89</v>
      </c>
      <c r="F27" s="186">
        <v>6542.58</v>
      </c>
      <c r="G27" s="186">
        <v>4499.74</v>
      </c>
      <c r="H27" s="167">
        <f t="shared" si="2"/>
        <v>20750.760000000002</v>
      </c>
      <c r="I27" s="186">
        <v>2671.59</v>
      </c>
      <c r="J27" s="186">
        <v>2666.36</v>
      </c>
      <c r="K27" s="186">
        <v>2748.1</v>
      </c>
      <c r="L27" s="186">
        <v>1556.95</v>
      </c>
      <c r="M27" s="168">
        <f t="shared" si="3"/>
        <v>9643.0000000000018</v>
      </c>
      <c r="N27" s="185">
        <v>710.97</v>
      </c>
      <c r="O27" s="185">
        <v>1042.17</v>
      </c>
      <c r="P27" s="333">
        <v>1822.12</v>
      </c>
      <c r="Q27" s="333"/>
      <c r="R27" s="333">
        <v>1548.88</v>
      </c>
      <c r="S27" s="333"/>
      <c r="T27" s="169">
        <f t="shared" si="4"/>
        <v>5124.1400000000003</v>
      </c>
      <c r="U27" s="187">
        <f>SUM(U6:U26)</f>
        <v>908.25999999999988</v>
      </c>
      <c r="V27" s="187">
        <f>V26+V25+V24+V22+V23+V16+V21+V20+V19+V18+V17+V15+V14+V13+V12+V11+V10+V9+V8+V7+V6</f>
        <v>1792.34453345</v>
      </c>
      <c r="W27" s="187">
        <f>W26+W25+W24+W22+W23+W16+W21+W20+W19+W18+W17+W15+W14+W13+W12+W11+W10+W9+W8+W7+W6</f>
        <v>4145.0953396499999</v>
      </c>
      <c r="X27" s="176">
        <f>X26+X25+X24+X22+X23+X16+X21+X20+X19+X18+X17+X15+X14+X13+X12+X11+X10+X9+X8+X7+X6</f>
        <v>5382.85</v>
      </c>
      <c r="Y27" s="169">
        <f>X27+W27+V27+U27</f>
        <v>12228.549873099999</v>
      </c>
      <c r="Z27" s="188">
        <f>SUM(Z6:Z26)</f>
        <v>6303.6271352100011</v>
      </c>
      <c r="AA27" s="176">
        <f>SUM(AA6:AA26)</f>
        <v>5513.55157151</v>
      </c>
      <c r="AB27" s="189">
        <f>SUM(AB6:AB26)</f>
        <v>2855.2056352800005</v>
      </c>
      <c r="AC27" s="176">
        <f t="shared" ref="AC27:AH27" si="8">SUM(AC6:AC26)</f>
        <v>2140.0808658999999</v>
      </c>
      <c r="AD27" s="176">
        <f t="shared" si="8"/>
        <v>16812.465207900001</v>
      </c>
      <c r="AE27" s="176">
        <f>SUM(AE6:AE26)</f>
        <v>8508.4778889499976</v>
      </c>
      <c r="AF27" s="176">
        <f t="shared" si="8"/>
        <v>6052.31</v>
      </c>
      <c r="AG27" s="190">
        <f>SUM(AG6:AG26)</f>
        <v>5626.8774195300002</v>
      </c>
      <c r="AH27" s="176">
        <f t="shared" si="8"/>
        <v>3802.3800771800002</v>
      </c>
      <c r="AI27" s="178">
        <f>SUM(AE27:AH27)</f>
        <v>23990.04538566</v>
      </c>
      <c r="AJ27" s="191">
        <f>SUM(AJ6:AJ26)</f>
        <v>5854.3788753200006</v>
      </c>
      <c r="AK27" s="191">
        <f>SUM(AK6:AK26)</f>
        <v>1294.9448597199998</v>
      </c>
      <c r="AL27" s="141">
        <v>1461.48681734</v>
      </c>
      <c r="AM27" s="141">
        <v>1045.3189044100002</v>
      </c>
      <c r="AN27" s="141">
        <v>1905.8880302068044</v>
      </c>
      <c r="AO27" s="141">
        <v>875.61706910999987</v>
      </c>
      <c r="AP27" s="141">
        <v>1731.3740539699997</v>
      </c>
      <c r="AQ27" s="323">
        <f t="shared" si="6"/>
        <v>100</v>
      </c>
    </row>
    <row r="28" spans="1:43" s="85" customFormat="1" ht="21" hidden="1">
      <c r="H28" s="86"/>
      <c r="M28" s="86"/>
      <c r="T28" s="87"/>
      <c r="W28" s="88"/>
      <c r="X28" s="88"/>
      <c r="Y28" s="105"/>
      <c r="AA28" s="109"/>
      <c r="AB28" s="110"/>
      <c r="AC28" s="103"/>
      <c r="AD28" s="86"/>
      <c r="AE28" s="109"/>
      <c r="AF28" s="109"/>
      <c r="AG28" s="109"/>
      <c r="AH28" s="109"/>
      <c r="AI28" s="86"/>
      <c r="AJ28" s="147"/>
      <c r="AK28" s="143"/>
      <c r="AL28" s="143"/>
      <c r="AM28" s="143"/>
      <c r="AN28" s="143"/>
      <c r="AO28" s="143"/>
      <c r="AP28" s="143"/>
      <c r="AQ28" s="312"/>
    </row>
    <row r="29" spans="1:43" s="85" customFormat="1" ht="21.6" hidden="1" thickBot="1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T29" s="87"/>
      <c r="W29" s="88"/>
      <c r="X29" s="88"/>
      <c r="Y29" s="87"/>
      <c r="AA29" s="109"/>
      <c r="AB29" s="110"/>
      <c r="AC29" s="103"/>
      <c r="AD29" s="86"/>
      <c r="AE29" s="109"/>
      <c r="AF29" s="109"/>
      <c r="AG29" s="109"/>
      <c r="AH29" s="109"/>
      <c r="AI29" s="86"/>
      <c r="AJ29" s="141"/>
      <c r="AK29" s="143"/>
      <c r="AL29" s="143"/>
      <c r="AM29" s="143"/>
      <c r="AN29" s="143"/>
      <c r="AO29" s="143"/>
      <c r="AP29" s="143"/>
      <c r="AQ29" s="312"/>
    </row>
    <row r="30" spans="1:43" s="85" customFormat="1" ht="21" hidden="1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87"/>
      <c r="W30" s="88"/>
      <c r="X30" s="88"/>
      <c r="Y30" s="87"/>
      <c r="AA30" s="109"/>
      <c r="AB30" s="110"/>
      <c r="AC30" s="103"/>
      <c r="AD30" s="86"/>
      <c r="AE30" s="109"/>
      <c r="AF30" s="109"/>
      <c r="AG30" s="109"/>
      <c r="AH30" s="109"/>
      <c r="AI30" s="86"/>
      <c r="AJ30" s="141"/>
      <c r="AK30" s="143"/>
      <c r="AL30" s="143"/>
      <c r="AM30" s="143"/>
      <c r="AN30" s="143"/>
      <c r="AO30" s="143"/>
      <c r="AP30" s="143"/>
      <c r="AQ30" s="312"/>
    </row>
    <row r="31" spans="1:43" s="85" customFormat="1" ht="21" hidden="1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87"/>
      <c r="U31" s="102"/>
      <c r="W31" s="88"/>
      <c r="X31" s="88"/>
      <c r="Y31" s="87"/>
      <c r="AA31" s="109"/>
      <c r="AB31" s="110"/>
      <c r="AC31" s="103"/>
      <c r="AD31" s="86"/>
      <c r="AE31" s="109"/>
      <c r="AF31" s="109"/>
      <c r="AG31" s="109"/>
      <c r="AH31" s="109"/>
      <c r="AI31" s="86"/>
      <c r="AJ31" s="141"/>
      <c r="AK31" s="143"/>
      <c r="AL31" s="143"/>
      <c r="AM31" s="143"/>
      <c r="AN31" s="143"/>
      <c r="AO31" s="143"/>
      <c r="AP31" s="143"/>
      <c r="AQ31" s="312"/>
    </row>
    <row r="32" spans="1:43" s="85" customFormat="1" ht="21" hidden="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6"/>
      <c r="L32" s="96"/>
      <c r="M32" s="97"/>
      <c r="N32" s="95"/>
      <c r="O32" s="95"/>
      <c r="P32" s="95"/>
      <c r="Q32" s="95"/>
      <c r="R32" s="95"/>
      <c r="S32" s="95"/>
      <c r="T32" s="87"/>
      <c r="U32" s="102"/>
      <c r="W32" s="88"/>
      <c r="X32" s="88"/>
      <c r="Y32" s="87"/>
      <c r="AA32" s="109"/>
      <c r="AB32" s="110"/>
      <c r="AC32" s="103"/>
      <c r="AD32" s="86"/>
      <c r="AE32" s="109"/>
      <c r="AF32" s="109"/>
      <c r="AG32" s="109"/>
      <c r="AH32" s="109"/>
      <c r="AI32" s="86"/>
      <c r="AJ32" s="141"/>
      <c r="AK32" s="143"/>
      <c r="AL32" s="143"/>
      <c r="AM32" s="143"/>
      <c r="AN32" s="143"/>
      <c r="AO32" s="143"/>
      <c r="AP32" s="143"/>
      <c r="AQ32" s="312"/>
    </row>
    <row r="33" spans="1:43" s="85" customFormat="1" ht="21" hidden="1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6"/>
      <c r="L33" s="96"/>
      <c r="M33" s="97"/>
      <c r="N33" s="95"/>
      <c r="O33" s="95"/>
      <c r="P33" s="95"/>
      <c r="Q33" s="95"/>
      <c r="R33" s="95"/>
      <c r="S33" s="95"/>
      <c r="T33" s="87"/>
      <c r="U33" s="102"/>
      <c r="W33" s="88"/>
      <c r="X33" s="88"/>
      <c r="Y33" s="87"/>
      <c r="AA33" s="109"/>
      <c r="AB33" s="110"/>
      <c r="AC33" s="103"/>
      <c r="AD33" s="86"/>
      <c r="AE33" s="109"/>
      <c r="AF33" s="109"/>
      <c r="AG33" s="109"/>
      <c r="AH33" s="109"/>
      <c r="AI33" s="86"/>
      <c r="AJ33" s="141"/>
      <c r="AK33" s="143"/>
      <c r="AL33" s="143"/>
      <c r="AM33" s="143"/>
      <c r="AN33" s="143"/>
      <c r="AO33" s="143"/>
      <c r="AP33" s="143"/>
      <c r="AQ33" s="312"/>
    </row>
    <row r="34" spans="1:43" s="85" customFormat="1" ht="21" hidden="1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6"/>
      <c r="L34" s="96"/>
      <c r="M34" s="97"/>
      <c r="N34" s="95"/>
      <c r="O34" s="95"/>
      <c r="P34" s="95"/>
      <c r="Q34" s="95"/>
      <c r="R34" s="95"/>
      <c r="S34" s="95"/>
      <c r="T34" s="87"/>
      <c r="U34" s="102"/>
      <c r="W34" s="88"/>
      <c r="X34" s="88"/>
      <c r="Y34" s="87"/>
      <c r="AA34" s="109"/>
      <c r="AB34" s="110"/>
      <c r="AC34" s="103"/>
      <c r="AD34" s="86"/>
      <c r="AE34" s="109"/>
      <c r="AF34" s="109"/>
      <c r="AG34" s="109"/>
      <c r="AH34" s="109"/>
      <c r="AI34" s="86"/>
      <c r="AJ34" s="141"/>
      <c r="AK34" s="143"/>
      <c r="AL34" s="143"/>
      <c r="AM34" s="143"/>
      <c r="AN34" s="143"/>
      <c r="AO34" s="143"/>
      <c r="AP34" s="143"/>
      <c r="AQ34" s="312"/>
    </row>
    <row r="35" spans="1:43" s="85" customFormat="1" ht="21" hidden="1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6"/>
      <c r="L35" s="96"/>
      <c r="M35" s="97"/>
      <c r="N35" s="95"/>
      <c r="O35" s="95"/>
      <c r="P35" s="95"/>
      <c r="Q35" s="95"/>
      <c r="R35" s="95"/>
      <c r="S35" s="95"/>
      <c r="T35" s="87"/>
      <c r="U35" s="102"/>
      <c r="W35" s="88"/>
      <c r="X35" s="88"/>
      <c r="Y35" s="87"/>
      <c r="AA35" s="109"/>
      <c r="AB35" s="110"/>
      <c r="AC35" s="103"/>
      <c r="AD35" s="86"/>
      <c r="AE35" s="109"/>
      <c r="AF35" s="109"/>
      <c r="AG35" s="109"/>
      <c r="AH35" s="109"/>
      <c r="AI35" s="109"/>
      <c r="AJ35" s="141"/>
      <c r="AK35" s="143"/>
      <c r="AL35" s="143"/>
      <c r="AM35" s="143"/>
      <c r="AN35" s="143"/>
      <c r="AO35" s="143"/>
      <c r="AP35" s="143"/>
      <c r="AQ35" s="312"/>
    </row>
    <row r="36" spans="1:43" s="85" customFormat="1" ht="21" hidden="1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6"/>
      <c r="L36" s="96"/>
      <c r="M36" s="97"/>
      <c r="N36" s="95"/>
      <c r="O36" s="95"/>
      <c r="P36" s="95"/>
      <c r="Q36" s="95"/>
      <c r="R36" s="95"/>
      <c r="S36" s="95"/>
      <c r="T36" s="87"/>
      <c r="U36" s="102"/>
      <c r="W36" s="88"/>
      <c r="X36" s="88"/>
      <c r="Y36" s="87"/>
      <c r="AA36" s="109"/>
      <c r="AB36" s="110"/>
      <c r="AC36" s="103"/>
      <c r="AD36" s="86"/>
      <c r="AE36" s="109"/>
      <c r="AF36" s="109"/>
      <c r="AG36" s="109"/>
      <c r="AH36" s="109"/>
      <c r="AI36" s="109"/>
      <c r="AJ36" s="141"/>
      <c r="AK36" s="143"/>
      <c r="AL36" s="143"/>
      <c r="AM36" s="143"/>
      <c r="AN36" s="143"/>
      <c r="AO36" s="143"/>
      <c r="AP36" s="143"/>
      <c r="AQ36" s="312"/>
    </row>
    <row r="37" spans="1:43" s="85" customFormat="1" ht="21" hidden="1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6"/>
      <c r="L37" s="96"/>
      <c r="M37" s="97"/>
      <c r="N37" s="95"/>
      <c r="O37" s="95"/>
      <c r="P37" s="95"/>
      <c r="Q37" s="95"/>
      <c r="R37" s="95"/>
      <c r="S37" s="95"/>
      <c r="T37" s="87"/>
      <c r="U37" s="102"/>
      <c r="W37" s="88"/>
      <c r="X37" s="88"/>
      <c r="Y37" s="87"/>
      <c r="AA37" s="109"/>
      <c r="AB37" s="110"/>
      <c r="AC37" s="103"/>
      <c r="AD37" s="86"/>
      <c r="AE37" s="109"/>
      <c r="AF37" s="109"/>
      <c r="AG37" s="109"/>
      <c r="AH37" s="109"/>
      <c r="AI37" s="109"/>
      <c r="AJ37" s="141"/>
      <c r="AK37" s="143"/>
      <c r="AL37" s="143"/>
      <c r="AM37" s="143"/>
      <c r="AN37" s="143"/>
      <c r="AO37" s="143"/>
      <c r="AP37" s="143"/>
      <c r="AQ37" s="312"/>
    </row>
    <row r="38" spans="1:43" s="85" customFormat="1" ht="21" hidden="1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6"/>
      <c r="L38" s="96"/>
      <c r="M38" s="97"/>
      <c r="N38" s="95"/>
      <c r="O38" s="95"/>
      <c r="P38" s="95"/>
      <c r="Q38" s="95"/>
      <c r="R38" s="95"/>
      <c r="S38" s="95"/>
      <c r="T38" s="87"/>
      <c r="U38" s="102"/>
      <c r="W38" s="88"/>
      <c r="X38" s="88"/>
      <c r="Y38" s="87"/>
      <c r="AA38" s="109"/>
      <c r="AB38" s="110"/>
      <c r="AC38" s="103"/>
      <c r="AD38" s="86"/>
      <c r="AE38" s="109"/>
      <c r="AF38" s="109"/>
      <c r="AG38" s="109"/>
      <c r="AH38" s="109"/>
      <c r="AI38" s="109"/>
      <c r="AJ38" s="141"/>
      <c r="AK38" s="143"/>
      <c r="AL38" s="143"/>
      <c r="AM38" s="143"/>
      <c r="AN38" s="143"/>
      <c r="AO38" s="143"/>
      <c r="AP38" s="143"/>
      <c r="AQ38" s="312"/>
    </row>
    <row r="39" spans="1:43" s="85" customFormat="1" ht="21" hidden="1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6"/>
      <c r="L39" s="96"/>
      <c r="M39" s="97"/>
      <c r="N39" s="95"/>
      <c r="O39" s="95"/>
      <c r="P39" s="95"/>
      <c r="Q39" s="95"/>
      <c r="R39" s="95"/>
      <c r="S39" s="95"/>
      <c r="T39" s="87"/>
      <c r="U39" s="102"/>
      <c r="W39" s="88"/>
      <c r="X39" s="88"/>
      <c r="Y39" s="87"/>
      <c r="AA39" s="109"/>
      <c r="AB39" s="110"/>
      <c r="AC39" s="103"/>
      <c r="AD39" s="86"/>
      <c r="AE39" s="109"/>
      <c r="AF39" s="109"/>
      <c r="AG39" s="109"/>
      <c r="AH39" s="109"/>
      <c r="AI39" s="109"/>
      <c r="AJ39" s="141"/>
      <c r="AK39" s="143"/>
      <c r="AL39" s="143"/>
      <c r="AM39" s="143"/>
      <c r="AN39" s="143"/>
      <c r="AO39" s="143"/>
      <c r="AP39" s="143"/>
      <c r="AQ39" s="312"/>
    </row>
    <row r="40" spans="1:43" s="85" customFormat="1" ht="21" hidden="1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6"/>
      <c r="L40" s="96"/>
      <c r="M40" s="97"/>
      <c r="N40" s="95"/>
      <c r="O40" s="95"/>
      <c r="P40" s="95"/>
      <c r="Q40" s="95"/>
      <c r="R40" s="95"/>
      <c r="S40" s="95"/>
      <c r="T40" s="87"/>
      <c r="U40" s="102"/>
      <c r="W40" s="88"/>
      <c r="X40" s="88"/>
      <c r="Y40" s="87"/>
      <c r="AA40" s="109"/>
      <c r="AB40" s="110"/>
      <c r="AC40" s="103"/>
      <c r="AD40" s="86"/>
      <c r="AE40" s="109"/>
      <c r="AF40" s="109"/>
      <c r="AG40" s="109"/>
      <c r="AH40" s="109"/>
      <c r="AI40" s="109"/>
      <c r="AJ40" s="141"/>
      <c r="AK40" s="143"/>
      <c r="AL40" s="143"/>
      <c r="AM40" s="143"/>
      <c r="AN40" s="143"/>
      <c r="AO40" s="143"/>
      <c r="AP40" s="143"/>
      <c r="AQ40" s="312"/>
    </row>
    <row r="41" spans="1:43" s="85" customFormat="1" ht="21" hidden="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6"/>
      <c r="L41" s="96"/>
      <c r="M41" s="97"/>
      <c r="N41" s="95"/>
      <c r="O41" s="95"/>
      <c r="P41" s="95"/>
      <c r="Q41" s="95"/>
      <c r="R41" s="95"/>
      <c r="S41" s="95"/>
      <c r="T41" s="87"/>
      <c r="U41" s="102"/>
      <c r="W41" s="88"/>
      <c r="X41" s="88"/>
      <c r="Y41" s="87"/>
      <c r="AA41" s="109"/>
      <c r="AB41" s="110"/>
      <c r="AC41" s="103"/>
      <c r="AD41" s="86"/>
      <c r="AE41" s="109"/>
      <c r="AF41" s="109"/>
      <c r="AG41" s="109"/>
      <c r="AH41" s="109"/>
      <c r="AI41" s="109"/>
      <c r="AJ41" s="141"/>
      <c r="AK41" s="143"/>
      <c r="AL41" s="143"/>
      <c r="AM41" s="143"/>
      <c r="AN41" s="143"/>
      <c r="AO41" s="143"/>
      <c r="AP41" s="143"/>
      <c r="AQ41" s="312"/>
    </row>
    <row r="42" spans="1:43" s="85" customFormat="1" ht="21" hidden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6"/>
      <c r="L42" s="96"/>
      <c r="M42" s="97"/>
      <c r="N42" s="95"/>
      <c r="O42" s="95"/>
      <c r="P42" s="95"/>
      <c r="Q42" s="95"/>
      <c r="R42" s="95"/>
      <c r="S42" s="95"/>
      <c r="T42" s="87"/>
      <c r="U42" s="102"/>
      <c r="W42" s="88"/>
      <c r="X42" s="88"/>
      <c r="Y42" s="87"/>
      <c r="AA42" s="109"/>
      <c r="AB42" s="110"/>
      <c r="AC42" s="103"/>
      <c r="AD42" s="86"/>
      <c r="AE42" s="109"/>
      <c r="AF42" s="109"/>
      <c r="AG42" s="109"/>
      <c r="AH42" s="109"/>
      <c r="AI42" s="109"/>
      <c r="AJ42" s="141"/>
      <c r="AK42" s="143"/>
      <c r="AL42" s="143"/>
      <c r="AM42" s="143"/>
      <c r="AN42" s="143"/>
      <c r="AO42" s="143"/>
      <c r="AP42" s="143"/>
      <c r="AQ42" s="312"/>
    </row>
    <row r="43" spans="1:43" s="85" customFormat="1" ht="21" hidden="1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7"/>
      <c r="N43" s="95"/>
      <c r="O43" s="95"/>
      <c r="P43" s="95"/>
      <c r="Q43" s="95"/>
      <c r="R43" s="95"/>
      <c r="S43" s="95"/>
      <c r="T43" s="87"/>
      <c r="U43" s="102"/>
      <c r="W43" s="88"/>
      <c r="X43" s="88"/>
      <c r="Y43" s="87"/>
      <c r="AA43" s="109"/>
      <c r="AB43" s="110"/>
      <c r="AC43" s="103"/>
      <c r="AD43" s="86"/>
      <c r="AE43" s="109"/>
      <c r="AF43" s="109"/>
      <c r="AG43" s="109"/>
      <c r="AH43" s="109"/>
      <c r="AI43" s="109"/>
      <c r="AJ43" s="141"/>
      <c r="AK43" s="143"/>
      <c r="AL43" s="143"/>
      <c r="AM43" s="143"/>
      <c r="AN43" s="143"/>
      <c r="AO43" s="143"/>
      <c r="AP43" s="143"/>
      <c r="AQ43" s="312"/>
    </row>
    <row r="44" spans="1:43" s="85" customFormat="1" ht="21" hidden="1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6"/>
      <c r="L44" s="96"/>
      <c r="M44" s="97"/>
      <c r="N44" s="95"/>
      <c r="O44" s="95"/>
      <c r="P44" s="95"/>
      <c r="Q44" s="95"/>
      <c r="R44" s="95"/>
      <c r="S44" s="95"/>
      <c r="T44" s="87"/>
      <c r="U44" s="102"/>
      <c r="W44" s="88"/>
      <c r="X44" s="88"/>
      <c r="Y44" s="87"/>
      <c r="AA44" s="109"/>
      <c r="AB44" s="110"/>
      <c r="AC44" s="103"/>
      <c r="AD44" s="86"/>
      <c r="AE44" s="109"/>
      <c r="AF44" s="109"/>
      <c r="AG44" s="109"/>
      <c r="AH44" s="109"/>
      <c r="AI44" s="109"/>
      <c r="AJ44" s="141"/>
      <c r="AK44" s="143"/>
      <c r="AL44" s="143"/>
      <c r="AM44" s="143"/>
      <c r="AN44" s="143"/>
      <c r="AO44" s="143"/>
      <c r="AP44" s="143"/>
      <c r="AQ44" s="312"/>
    </row>
    <row r="45" spans="1:43" s="85" customFormat="1" ht="21" hidden="1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6"/>
      <c r="L45" s="96"/>
      <c r="M45" s="97"/>
      <c r="N45" s="95"/>
      <c r="O45" s="95"/>
      <c r="P45" s="95"/>
      <c r="Q45" s="95"/>
      <c r="R45" s="95"/>
      <c r="S45" s="95"/>
      <c r="T45" s="87"/>
      <c r="U45" s="102"/>
      <c r="W45" s="88"/>
      <c r="X45" s="88"/>
      <c r="Y45" s="87"/>
      <c r="AA45" s="109"/>
      <c r="AB45" s="110"/>
      <c r="AC45" s="103"/>
      <c r="AD45" s="86"/>
      <c r="AE45" s="109"/>
      <c r="AF45" s="109"/>
      <c r="AG45" s="109"/>
      <c r="AH45" s="109"/>
      <c r="AI45" s="109"/>
      <c r="AJ45" s="141"/>
      <c r="AK45" s="143"/>
      <c r="AL45" s="143"/>
      <c r="AM45" s="143"/>
      <c r="AN45" s="143"/>
      <c r="AO45" s="143"/>
      <c r="AP45" s="143"/>
      <c r="AQ45" s="312"/>
    </row>
    <row r="46" spans="1:43" s="85" customFormat="1" ht="21" hidden="1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6"/>
      <c r="L46" s="96"/>
      <c r="M46" s="97"/>
      <c r="N46" s="95"/>
      <c r="O46" s="95"/>
      <c r="P46" s="95"/>
      <c r="Q46" s="95"/>
      <c r="R46" s="95"/>
      <c r="S46" s="95"/>
      <c r="T46" s="87"/>
      <c r="U46" s="102"/>
      <c r="W46" s="88"/>
      <c r="X46" s="88"/>
      <c r="Y46" s="87"/>
      <c r="AA46" s="109"/>
      <c r="AB46" s="110"/>
      <c r="AC46" s="103"/>
      <c r="AD46" s="86"/>
      <c r="AE46" s="109"/>
      <c r="AF46" s="109"/>
      <c r="AG46" s="109"/>
      <c r="AH46" s="109"/>
      <c r="AI46" s="109"/>
      <c r="AJ46" s="141"/>
      <c r="AK46" s="143"/>
      <c r="AL46" s="143"/>
      <c r="AM46" s="143"/>
      <c r="AN46" s="143"/>
      <c r="AO46" s="143"/>
      <c r="AP46" s="143"/>
      <c r="AQ46" s="312"/>
    </row>
    <row r="47" spans="1:43" s="85" customFormat="1" ht="21" hidden="1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6"/>
      <c r="L47" s="96"/>
      <c r="M47" s="97"/>
      <c r="N47" s="95"/>
      <c r="O47" s="95"/>
      <c r="P47" s="95"/>
      <c r="Q47" s="95"/>
      <c r="R47" s="95"/>
      <c r="S47" s="95"/>
      <c r="T47" s="87"/>
      <c r="U47" s="102"/>
      <c r="W47" s="88"/>
      <c r="X47" s="88"/>
      <c r="Y47" s="87"/>
      <c r="AA47" s="109"/>
      <c r="AB47" s="110"/>
      <c r="AC47" s="103"/>
      <c r="AD47" s="86"/>
      <c r="AE47" s="109"/>
      <c r="AF47" s="109"/>
      <c r="AG47" s="109"/>
      <c r="AH47" s="109"/>
      <c r="AI47" s="109"/>
      <c r="AJ47" s="141"/>
      <c r="AK47" s="143"/>
      <c r="AL47" s="143"/>
      <c r="AM47" s="143"/>
      <c r="AN47" s="143"/>
      <c r="AO47" s="143"/>
      <c r="AP47" s="143"/>
      <c r="AQ47" s="312"/>
    </row>
    <row r="48" spans="1:43" s="85" customFormat="1" ht="21" hidden="1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6"/>
      <c r="L48" s="96"/>
      <c r="M48" s="97"/>
      <c r="N48" s="95"/>
      <c r="O48" s="95"/>
      <c r="P48" s="95"/>
      <c r="Q48" s="95"/>
      <c r="R48" s="95"/>
      <c r="S48" s="95"/>
      <c r="T48" s="87"/>
      <c r="U48" s="102"/>
      <c r="W48" s="88"/>
      <c r="X48" s="88"/>
      <c r="Y48" s="87"/>
      <c r="AA48" s="109"/>
      <c r="AB48" s="110"/>
      <c r="AC48" s="103"/>
      <c r="AD48" s="86"/>
      <c r="AE48" s="109"/>
      <c r="AF48" s="109"/>
      <c r="AG48" s="109"/>
      <c r="AH48" s="109"/>
      <c r="AI48" s="109"/>
      <c r="AJ48" s="141"/>
      <c r="AK48" s="143"/>
      <c r="AL48" s="143"/>
      <c r="AM48" s="143"/>
      <c r="AN48" s="143"/>
      <c r="AO48" s="143"/>
      <c r="AP48" s="143"/>
      <c r="AQ48" s="312"/>
    </row>
    <row r="49" spans="1:43" s="85" customFormat="1" ht="21" hidden="1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6"/>
      <c r="L49" s="96"/>
      <c r="M49" s="97"/>
      <c r="N49" s="95"/>
      <c r="O49" s="95"/>
      <c r="P49" s="95"/>
      <c r="Q49" s="95"/>
      <c r="R49" s="95"/>
      <c r="S49" s="95"/>
      <c r="T49" s="87"/>
      <c r="U49" s="102"/>
      <c r="W49" s="88"/>
      <c r="X49" s="88"/>
      <c r="Y49" s="87"/>
      <c r="AA49" s="109"/>
      <c r="AB49" s="110"/>
      <c r="AC49" s="103"/>
      <c r="AD49" s="86"/>
      <c r="AE49" s="109"/>
      <c r="AF49" s="109"/>
      <c r="AG49" s="109"/>
      <c r="AH49" s="109"/>
      <c r="AI49" s="109"/>
      <c r="AJ49" s="141"/>
      <c r="AK49" s="143"/>
      <c r="AL49" s="143"/>
      <c r="AM49" s="143"/>
      <c r="AN49" s="143"/>
      <c r="AO49" s="143"/>
      <c r="AP49" s="143"/>
      <c r="AQ49" s="312"/>
    </row>
    <row r="50" spans="1:43" s="85" customFormat="1" ht="21" hidden="1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6"/>
      <c r="L50" s="96"/>
      <c r="M50" s="97"/>
      <c r="N50" s="95"/>
      <c r="O50" s="95"/>
      <c r="P50" s="95"/>
      <c r="Q50" s="95"/>
      <c r="R50" s="95"/>
      <c r="S50" s="95"/>
      <c r="T50" s="87"/>
      <c r="U50" s="102"/>
      <c r="W50" s="88"/>
      <c r="X50" s="88"/>
      <c r="Y50" s="87"/>
      <c r="AA50" s="109"/>
      <c r="AB50" s="110"/>
      <c r="AC50" s="103"/>
      <c r="AD50" s="86"/>
      <c r="AE50" s="109"/>
      <c r="AF50" s="109"/>
      <c r="AG50" s="109"/>
      <c r="AH50" s="109"/>
      <c r="AI50" s="109"/>
      <c r="AJ50" s="141"/>
      <c r="AK50" s="143"/>
      <c r="AL50" s="143"/>
      <c r="AM50" s="143"/>
      <c r="AN50" s="143"/>
      <c r="AO50" s="143"/>
      <c r="AP50" s="143"/>
      <c r="AQ50" s="312"/>
    </row>
    <row r="51" spans="1:43" s="85" customFormat="1" ht="21" hidden="1">
      <c r="A51" s="94"/>
      <c r="B51" s="97"/>
      <c r="C51" s="95"/>
      <c r="D51" s="95"/>
      <c r="E51" s="98"/>
      <c r="F51" s="98"/>
      <c r="G51" s="98"/>
      <c r="H51" s="98"/>
      <c r="I51" s="98"/>
      <c r="J51" s="95"/>
      <c r="K51" s="99"/>
      <c r="L51" s="96"/>
      <c r="M51" s="97"/>
      <c r="N51" s="97"/>
      <c r="O51" s="95"/>
      <c r="P51" s="95"/>
      <c r="Q51" s="95"/>
      <c r="R51" s="95"/>
      <c r="S51" s="95"/>
      <c r="T51" s="87"/>
      <c r="U51" s="102"/>
      <c r="W51" s="88"/>
      <c r="X51" s="88"/>
      <c r="Y51" s="87"/>
      <c r="AA51" s="109"/>
      <c r="AB51" s="110"/>
      <c r="AC51" s="103"/>
      <c r="AD51" s="86"/>
      <c r="AE51" s="109"/>
      <c r="AF51" s="109"/>
      <c r="AG51" s="109"/>
      <c r="AH51" s="109"/>
      <c r="AI51" s="109"/>
      <c r="AJ51" s="141"/>
      <c r="AK51" s="143"/>
      <c r="AL51" s="143"/>
      <c r="AM51" s="143"/>
      <c r="AN51" s="143"/>
      <c r="AO51" s="143"/>
      <c r="AP51" s="143"/>
      <c r="AQ51" s="312"/>
    </row>
    <row r="52" spans="1:43" s="85" customFormat="1" ht="21.6" hidden="1" thickBot="1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95"/>
      <c r="R52" s="95"/>
      <c r="S52" s="95"/>
      <c r="T52" s="87"/>
      <c r="U52" s="102"/>
      <c r="W52" s="88"/>
      <c r="X52" s="88"/>
      <c r="Y52" s="87"/>
      <c r="AA52" s="109"/>
      <c r="AB52" s="110"/>
      <c r="AC52" s="103"/>
      <c r="AD52" s="86"/>
      <c r="AE52" s="109"/>
      <c r="AF52" s="109"/>
      <c r="AG52" s="109"/>
      <c r="AH52" s="109"/>
      <c r="AI52" s="109"/>
      <c r="AJ52" s="141"/>
      <c r="AK52" s="143"/>
      <c r="AL52" s="143"/>
      <c r="AM52" s="143"/>
      <c r="AN52" s="143"/>
      <c r="AO52" s="143"/>
      <c r="AP52" s="143"/>
      <c r="AQ52" s="312"/>
    </row>
    <row r="53" spans="1:43" s="85" customFormat="1" ht="21" hidden="1">
      <c r="H53" s="86"/>
      <c r="M53" s="86"/>
      <c r="T53" s="87"/>
      <c r="W53" s="88"/>
      <c r="X53" s="88"/>
      <c r="Y53" s="87"/>
      <c r="AA53" s="109"/>
      <c r="AB53" s="110"/>
      <c r="AC53" s="103"/>
      <c r="AD53" s="86"/>
      <c r="AE53" s="109"/>
      <c r="AF53" s="109"/>
      <c r="AG53" s="109"/>
      <c r="AH53" s="109"/>
      <c r="AI53" s="109"/>
      <c r="AJ53" s="141"/>
      <c r="AK53" s="143"/>
      <c r="AL53" s="143"/>
      <c r="AM53" s="143"/>
      <c r="AN53" s="143"/>
      <c r="AO53" s="143"/>
      <c r="AP53" s="143"/>
      <c r="AQ53" s="312"/>
    </row>
    <row r="54" spans="1:43" s="85" customFormat="1" ht="21" hidden="1">
      <c r="H54" s="86"/>
      <c r="M54" s="86"/>
      <c r="T54" s="87"/>
      <c r="W54" s="88"/>
      <c r="X54" s="88"/>
      <c r="Y54" s="87"/>
      <c r="AA54" s="109"/>
      <c r="AB54" s="110"/>
      <c r="AC54" s="103"/>
      <c r="AD54" s="86"/>
      <c r="AE54" s="109"/>
      <c r="AF54" s="109"/>
      <c r="AG54" s="109"/>
      <c r="AH54" s="109"/>
      <c r="AI54" s="109"/>
      <c r="AJ54" s="141"/>
      <c r="AK54" s="143"/>
      <c r="AL54" s="143"/>
      <c r="AM54" s="143"/>
      <c r="AN54" s="143"/>
      <c r="AO54" s="143"/>
      <c r="AP54" s="143"/>
      <c r="AQ54" s="312"/>
    </row>
    <row r="55" spans="1:43" s="85" customFormat="1" ht="21" hidden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87"/>
      <c r="W55" s="88"/>
      <c r="X55" s="88"/>
      <c r="Y55" s="87"/>
      <c r="AA55" s="109"/>
      <c r="AB55" s="110"/>
      <c r="AC55" s="103"/>
      <c r="AD55" s="86"/>
      <c r="AE55" s="109"/>
      <c r="AF55" s="109"/>
      <c r="AG55" s="109"/>
      <c r="AH55" s="109"/>
      <c r="AI55" s="109"/>
      <c r="AJ55" s="141"/>
      <c r="AK55" s="143"/>
      <c r="AL55" s="143"/>
      <c r="AM55" s="143"/>
      <c r="AN55" s="143"/>
      <c r="AO55" s="143"/>
      <c r="AP55" s="143"/>
      <c r="AQ55" s="312"/>
    </row>
    <row r="56" spans="1:43" s="85" customFormat="1" ht="21" hidden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87"/>
      <c r="W56" s="88"/>
      <c r="X56" s="88"/>
      <c r="Y56" s="87"/>
      <c r="AA56" s="109"/>
      <c r="AB56" s="110"/>
      <c r="AC56" s="103"/>
      <c r="AD56" s="86"/>
      <c r="AE56" s="109"/>
      <c r="AF56" s="109"/>
      <c r="AG56" s="109"/>
      <c r="AH56" s="109"/>
      <c r="AI56" s="109"/>
      <c r="AJ56" s="141"/>
      <c r="AK56" s="143"/>
      <c r="AL56" s="143"/>
      <c r="AM56" s="143"/>
      <c r="AN56" s="143"/>
      <c r="AO56" s="143"/>
      <c r="AP56" s="143"/>
      <c r="AQ56" s="312"/>
    </row>
    <row r="57" spans="1:43" s="85" customFormat="1" ht="21" hidden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7"/>
      <c r="W57" s="88"/>
      <c r="X57" s="88"/>
      <c r="Y57" s="87"/>
      <c r="AA57" s="109"/>
      <c r="AB57" s="110"/>
      <c r="AC57" s="103"/>
      <c r="AD57" s="86"/>
      <c r="AE57" s="109"/>
      <c r="AF57" s="109"/>
      <c r="AG57" s="109"/>
      <c r="AH57" s="109"/>
      <c r="AI57" s="109"/>
      <c r="AJ57" s="141"/>
      <c r="AK57" s="143"/>
      <c r="AL57" s="143"/>
      <c r="AM57" s="143"/>
      <c r="AN57" s="143"/>
      <c r="AO57" s="143"/>
      <c r="AP57" s="143"/>
      <c r="AQ57" s="312"/>
    </row>
    <row r="58" spans="1:43" s="85" customFormat="1" ht="21" hidden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87"/>
      <c r="W58" s="88"/>
      <c r="X58" s="88"/>
      <c r="Y58" s="87"/>
      <c r="AA58" s="109"/>
      <c r="AB58" s="110"/>
      <c r="AC58" s="103"/>
      <c r="AD58" s="86"/>
      <c r="AE58" s="109"/>
      <c r="AF58" s="109"/>
      <c r="AG58" s="109"/>
      <c r="AH58" s="109"/>
      <c r="AI58" s="109"/>
      <c r="AJ58" s="141"/>
      <c r="AK58" s="143"/>
      <c r="AL58" s="143"/>
      <c r="AM58" s="143"/>
      <c r="AN58" s="143"/>
      <c r="AO58" s="143"/>
      <c r="AP58" s="143"/>
      <c r="AQ58" s="312"/>
    </row>
    <row r="59" spans="1:43" s="85" customFormat="1" ht="21" hidden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87"/>
      <c r="W59" s="88"/>
      <c r="X59" s="88"/>
      <c r="Y59" s="87"/>
      <c r="AA59" s="109"/>
      <c r="AB59" s="110"/>
      <c r="AC59" s="103"/>
      <c r="AD59" s="86"/>
      <c r="AE59" s="109"/>
      <c r="AF59" s="109"/>
      <c r="AG59" s="109"/>
      <c r="AH59" s="109"/>
      <c r="AI59" s="109"/>
      <c r="AJ59" s="146"/>
      <c r="AK59" s="143"/>
      <c r="AL59" s="143"/>
      <c r="AM59" s="143"/>
      <c r="AN59" s="143"/>
      <c r="AO59" s="143"/>
      <c r="AP59" s="143"/>
      <c r="AQ59" s="312"/>
    </row>
    <row r="60" spans="1:43" ht="21">
      <c r="A60" s="274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AQ60" s="313"/>
    </row>
    <row r="61" spans="1:43" ht="21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AQ61" s="313"/>
    </row>
    <row r="62" spans="1:43" ht="21">
      <c r="A62" s="274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AQ62" s="313"/>
    </row>
    <row r="63" spans="1:43" ht="21">
      <c r="A63" s="274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AQ63" s="313"/>
    </row>
    <row r="64" spans="1:43" ht="21">
      <c r="A64" s="274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AQ64" s="313"/>
    </row>
    <row r="65" spans="1:19">
      <c r="A65" s="274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</row>
    <row r="66" spans="1:19">
      <c r="A66" s="274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</row>
    <row r="67" spans="1:19">
      <c r="A67" s="274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</row>
    <row r="68" spans="1:19">
      <c r="A68" s="274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</row>
    <row r="69" spans="1:19">
      <c r="A69" s="274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</row>
    <row r="70" spans="1:19">
      <c r="A70" s="274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</row>
    <row r="71" spans="1:19">
      <c r="A71" s="274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</row>
    <row r="72" spans="1:19">
      <c r="A72" s="274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</row>
    <row r="73" spans="1:19">
      <c r="A73" s="274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</row>
    <row r="74" spans="1:19">
      <c r="A74" s="274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</row>
    <row r="75" spans="1:19">
      <c r="A75" s="274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</row>
    <row r="76" spans="1:19">
      <c r="A76" s="274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</row>
    <row r="77" spans="1:19">
      <c r="A77" s="274"/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</row>
    <row r="78" spans="1:19">
      <c r="A78" s="274"/>
      <c r="D78" s="283"/>
      <c r="G78" s="283"/>
      <c r="J78" s="283"/>
      <c r="M78" s="284"/>
      <c r="P78" s="283"/>
      <c r="S78" s="283"/>
    </row>
    <row r="79" spans="1:19">
      <c r="A79" s="274"/>
      <c r="D79" s="283"/>
      <c r="G79" s="283"/>
      <c r="J79" s="283"/>
      <c r="M79" s="284"/>
      <c r="P79" s="283"/>
      <c r="S79" s="283"/>
    </row>
    <row r="80" spans="1:19">
      <c r="A80" s="274"/>
      <c r="D80" s="283"/>
      <c r="G80" s="283"/>
      <c r="J80" s="283"/>
      <c r="M80" s="284"/>
      <c r="P80" s="283"/>
      <c r="S80" s="283"/>
    </row>
    <row r="81" spans="1:19">
      <c r="A81" s="274"/>
      <c r="D81" s="283"/>
      <c r="G81" s="283"/>
      <c r="J81" s="283"/>
      <c r="M81" s="284"/>
      <c r="P81" s="283"/>
      <c r="S81" s="283"/>
    </row>
    <row r="82" spans="1:19">
      <c r="A82" s="274"/>
      <c r="D82" s="283"/>
      <c r="G82" s="283"/>
      <c r="J82" s="283"/>
      <c r="M82" s="284"/>
      <c r="P82" s="283"/>
      <c r="S82" s="283"/>
    </row>
    <row r="83" spans="1:19">
      <c r="A83" s="274"/>
      <c r="D83" s="283"/>
      <c r="G83" s="283"/>
      <c r="J83" s="283"/>
      <c r="M83" s="284"/>
      <c r="P83" s="283"/>
      <c r="S83" s="283"/>
    </row>
    <row r="84" spans="1:19">
      <c r="A84" s="274"/>
      <c r="D84" s="283"/>
      <c r="G84" s="283"/>
      <c r="J84" s="283"/>
      <c r="M84" s="284"/>
      <c r="P84" s="283"/>
      <c r="S84" s="283"/>
    </row>
    <row r="85" spans="1:19">
      <c r="A85" s="274"/>
      <c r="D85" s="283"/>
      <c r="G85" s="283"/>
      <c r="J85" s="283"/>
      <c r="M85" s="284"/>
      <c r="P85" s="283"/>
      <c r="S85" s="283"/>
    </row>
    <row r="86" spans="1:19">
      <c r="A86" s="274"/>
      <c r="D86" s="283"/>
      <c r="G86" s="283"/>
      <c r="J86" s="283"/>
      <c r="M86" s="284"/>
      <c r="P86" s="283"/>
      <c r="S86" s="283"/>
    </row>
    <row r="87" spans="1:19">
      <c r="A87" s="274"/>
      <c r="D87" s="283"/>
      <c r="G87" s="283"/>
      <c r="J87" s="283"/>
      <c r="M87" s="284"/>
      <c r="P87" s="283"/>
      <c r="S87" s="283"/>
    </row>
    <row r="88" spans="1:19">
      <c r="A88" s="274"/>
      <c r="D88" s="283"/>
      <c r="G88" s="283"/>
      <c r="J88" s="283"/>
      <c r="M88" s="284"/>
      <c r="P88" s="283"/>
      <c r="S88" s="283"/>
    </row>
    <row r="89" spans="1:19">
      <c r="A89" s="274"/>
      <c r="D89" s="283"/>
      <c r="G89" s="283"/>
      <c r="J89" s="283"/>
      <c r="M89" s="284"/>
      <c r="P89" s="283"/>
      <c r="S89" s="283"/>
    </row>
    <row r="90" spans="1:19">
      <c r="A90" s="274"/>
      <c r="D90" s="283"/>
      <c r="G90" s="283"/>
      <c r="J90" s="283"/>
      <c r="M90" s="284"/>
      <c r="P90" s="283"/>
      <c r="S90" s="283"/>
    </row>
    <row r="91" spans="1:19">
      <c r="A91" s="274"/>
      <c r="D91" s="283"/>
      <c r="G91" s="283"/>
      <c r="J91" s="283"/>
      <c r="M91" s="284"/>
      <c r="P91" s="283"/>
      <c r="S91" s="283"/>
    </row>
    <row r="92" spans="1:19">
      <c r="A92" s="274"/>
      <c r="D92" s="283"/>
      <c r="G92" s="283"/>
      <c r="J92" s="283"/>
      <c r="M92" s="284"/>
      <c r="P92" s="283"/>
      <c r="S92" s="283"/>
    </row>
    <row r="93" spans="1:19">
      <c r="A93" s="274"/>
      <c r="D93" s="283"/>
      <c r="G93" s="283"/>
      <c r="J93" s="283"/>
      <c r="M93" s="284"/>
      <c r="P93" s="283"/>
      <c r="S93" s="283"/>
    </row>
    <row r="94" spans="1:19">
      <c r="A94" s="274"/>
      <c r="D94" s="283"/>
      <c r="G94" s="283"/>
      <c r="J94" s="283"/>
      <c r="M94" s="284"/>
      <c r="P94" s="283"/>
      <c r="S94" s="283"/>
    </row>
    <row r="95" spans="1:19">
      <c r="A95" s="274"/>
      <c r="D95" s="283"/>
      <c r="G95" s="283"/>
      <c r="J95" s="283"/>
      <c r="M95" s="284"/>
      <c r="P95" s="283"/>
      <c r="S95" s="283"/>
    </row>
    <row r="96" spans="1:19">
      <c r="A96" s="274"/>
      <c r="D96" s="283"/>
      <c r="G96" s="283"/>
      <c r="J96" s="283"/>
      <c r="M96" s="284"/>
      <c r="P96" s="283"/>
      <c r="S96" s="283"/>
    </row>
    <row r="97" spans="1:19">
      <c r="A97" s="274"/>
      <c r="D97" s="283"/>
      <c r="G97" s="283"/>
      <c r="J97" s="283"/>
      <c r="M97" s="284"/>
      <c r="P97" s="283"/>
      <c r="S97" s="283"/>
    </row>
    <row r="98" spans="1:19">
      <c r="A98" s="274"/>
      <c r="D98" s="283"/>
      <c r="G98" s="283"/>
      <c r="J98" s="283"/>
      <c r="M98" s="284"/>
      <c r="P98" s="283"/>
      <c r="S98" s="283"/>
    </row>
    <row r="99" spans="1:19">
      <c r="A99" s="274"/>
      <c r="D99" s="283"/>
      <c r="G99" s="283"/>
      <c r="J99" s="283"/>
      <c r="M99" s="284"/>
      <c r="P99" s="283"/>
      <c r="S99" s="283"/>
    </row>
  </sheetData>
  <mergeCells count="56">
    <mergeCell ref="AJ4:AM4"/>
    <mergeCell ref="AN4:AP4"/>
    <mergeCell ref="P9:Q9"/>
    <mergeCell ref="R9:S9"/>
    <mergeCell ref="P19:Q19"/>
    <mergeCell ref="R19:S19"/>
    <mergeCell ref="P7:Q7"/>
    <mergeCell ref="AE4:AH4"/>
    <mergeCell ref="P20:Q20"/>
    <mergeCell ref="P14:Q14"/>
    <mergeCell ref="R14:S14"/>
    <mergeCell ref="P15:Q15"/>
    <mergeCell ref="P18:Q18"/>
    <mergeCell ref="R18:S18"/>
    <mergeCell ref="P17:Q17"/>
    <mergeCell ref="R17:S17"/>
    <mergeCell ref="R20:S20"/>
    <mergeCell ref="P16:Q16"/>
    <mergeCell ref="Q3:R3"/>
    <mergeCell ref="S3:U3"/>
    <mergeCell ref="A3:P3"/>
    <mergeCell ref="P4:Q4"/>
    <mergeCell ref="R4:S4"/>
    <mergeCell ref="D4:G4"/>
    <mergeCell ref="P21:Q21"/>
    <mergeCell ref="P5:Q5"/>
    <mergeCell ref="R5:S5"/>
    <mergeCell ref="P12:Q12"/>
    <mergeCell ref="R12:S12"/>
    <mergeCell ref="P13:Q13"/>
    <mergeCell ref="R13:S13"/>
    <mergeCell ref="P6:Q6"/>
    <mergeCell ref="R6:S6"/>
    <mergeCell ref="R7:S7"/>
    <mergeCell ref="P8:Q8"/>
    <mergeCell ref="R8:S8"/>
    <mergeCell ref="R11:S11"/>
    <mergeCell ref="P10:Q10"/>
    <mergeCell ref="R10:S10"/>
    <mergeCell ref="P11:Q11"/>
    <mergeCell ref="AQ4:AQ5"/>
    <mergeCell ref="P27:Q27"/>
    <mergeCell ref="R27:S27"/>
    <mergeCell ref="P24:Q24"/>
    <mergeCell ref="R24:S24"/>
    <mergeCell ref="P26:Q26"/>
    <mergeCell ref="R26:S26"/>
    <mergeCell ref="P25:Q25"/>
    <mergeCell ref="R25:S25"/>
    <mergeCell ref="P22:Q22"/>
    <mergeCell ref="R22:S22"/>
    <mergeCell ref="R15:S15"/>
    <mergeCell ref="R16:S16"/>
    <mergeCell ref="P23:Q23"/>
    <mergeCell ref="R23:S23"/>
    <mergeCell ref="R21:S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1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F14" sqref="F14"/>
    </sheetView>
  </sheetViews>
  <sheetFormatPr defaultColWidth="9.109375" defaultRowHeight="14.4"/>
  <cols>
    <col min="1" max="1" width="9.109375" style="3"/>
    <col min="2" max="2" width="23.5546875" style="3" customWidth="1"/>
    <col min="3" max="3" width="9.44140625" style="3" bestFit="1" customWidth="1"/>
    <col min="4" max="4" width="9.44140625" style="63" bestFit="1" customWidth="1"/>
    <col min="5" max="5" width="9.44140625" style="301" bestFit="1" customWidth="1"/>
    <col min="6" max="6" width="16.5546875" style="3" customWidth="1"/>
    <col min="7" max="7" width="15.44140625" style="3" customWidth="1"/>
    <col min="8" max="8" width="11.88671875" style="285" customWidth="1"/>
    <col min="9" max="9" width="11.88671875" style="3" bestFit="1" customWidth="1"/>
    <col min="10" max="10" width="11.88671875" style="3" customWidth="1"/>
    <col min="11" max="11" width="11.88671875" style="3" bestFit="1" customWidth="1"/>
    <col min="12" max="12" width="15.44140625" style="3" customWidth="1"/>
    <col min="13" max="15" width="11.88671875" style="3" bestFit="1" customWidth="1"/>
    <col min="16" max="16" width="9.109375" style="3" customWidth="1"/>
    <col min="17" max="16384" width="9.109375" style="3"/>
  </cols>
  <sheetData>
    <row r="1" spans="1:16" customFormat="1" ht="22.2">
      <c r="A1" s="342" t="s">
        <v>244</v>
      </c>
      <c r="B1" s="342"/>
      <c r="C1" s="342"/>
      <c r="D1" s="342"/>
      <c r="E1" s="342"/>
      <c r="F1" s="342"/>
      <c r="G1" s="125"/>
      <c r="H1" s="144"/>
      <c r="I1" s="123"/>
      <c r="J1" s="314"/>
      <c r="K1" s="123"/>
      <c r="L1" s="125"/>
      <c r="M1" s="123"/>
      <c r="N1" s="123"/>
      <c r="O1" s="123"/>
      <c r="P1" s="71"/>
    </row>
    <row r="2" spans="1:16" customFormat="1">
      <c r="A2" s="119" t="s">
        <v>200</v>
      </c>
      <c r="B2" s="119" t="s">
        <v>207</v>
      </c>
      <c r="C2" s="120" t="s">
        <v>198</v>
      </c>
      <c r="D2" s="137" t="s">
        <v>199</v>
      </c>
      <c r="E2" s="121" t="s">
        <v>245</v>
      </c>
      <c r="F2" s="121" t="s">
        <v>251</v>
      </c>
      <c r="G2" s="126" t="s">
        <v>250</v>
      </c>
      <c r="H2" s="135" t="s">
        <v>255</v>
      </c>
      <c r="I2" s="145" t="s">
        <v>256</v>
      </c>
      <c r="J2" s="315" t="s">
        <v>283</v>
      </c>
      <c r="K2" s="145" t="s">
        <v>284</v>
      </c>
      <c r="L2" s="126" t="s">
        <v>272</v>
      </c>
      <c r="M2" s="145" t="s">
        <v>285</v>
      </c>
      <c r="N2" s="145" t="s">
        <v>286</v>
      </c>
      <c r="O2" s="145" t="s">
        <v>287</v>
      </c>
      <c r="P2" s="71"/>
    </row>
    <row r="3" spans="1:16" customFormat="1">
      <c r="A3" s="114">
        <v>1</v>
      </c>
      <c r="B3" s="114" t="s">
        <v>208</v>
      </c>
      <c r="C3" s="122">
        <v>0</v>
      </c>
      <c r="D3" s="138"/>
      <c r="E3" s="118">
        <v>0</v>
      </c>
      <c r="F3" s="118">
        <f>'[1]Capital Importation'!$P$145</f>
        <v>0</v>
      </c>
      <c r="G3" s="127">
        <f t="shared" ref="G3:G8" si="0">SUM(C3:F3)</f>
        <v>0</v>
      </c>
      <c r="H3" s="117">
        <v>0</v>
      </c>
      <c r="I3" s="117">
        <v>0</v>
      </c>
      <c r="J3" s="316">
        <v>56.073752119999995</v>
      </c>
      <c r="K3" s="117">
        <v>0</v>
      </c>
      <c r="L3" s="127">
        <v>56.073752119999995</v>
      </c>
      <c r="M3" s="117">
        <v>0</v>
      </c>
      <c r="N3" s="117">
        <v>0</v>
      </c>
      <c r="O3" s="117">
        <v>0.01</v>
      </c>
      <c r="P3" s="112"/>
    </row>
    <row r="4" spans="1:16" customFormat="1">
      <c r="A4" s="114">
        <v>2</v>
      </c>
      <c r="B4" s="114" t="s">
        <v>209</v>
      </c>
      <c r="C4" s="117">
        <v>3585.5888047600001</v>
      </c>
      <c r="D4" s="139">
        <v>1672.6305173599999</v>
      </c>
      <c r="E4" s="118">
        <v>383.79</v>
      </c>
      <c r="F4" s="118">
        <f>'[1]Capital Importation'!$P$146</f>
        <v>566.80258478999997</v>
      </c>
      <c r="G4" s="127">
        <f t="shared" si="0"/>
        <v>6208.8119069099994</v>
      </c>
      <c r="H4" s="117">
        <v>706.81426818000011</v>
      </c>
      <c r="I4" s="117">
        <v>145.30349588999999</v>
      </c>
      <c r="J4" s="316">
        <v>195.56993084000001</v>
      </c>
      <c r="K4" s="117">
        <v>222.48597337999999</v>
      </c>
      <c r="L4" s="127">
        <v>1270.17366829</v>
      </c>
      <c r="M4" s="117">
        <v>318.40473181999999</v>
      </c>
      <c r="N4" s="117">
        <v>95.258455639999994</v>
      </c>
      <c r="O4" s="117">
        <v>249.18908608999996</v>
      </c>
      <c r="P4" s="71"/>
    </row>
    <row r="5" spans="1:16" customFormat="1">
      <c r="A5" s="114">
        <v>3</v>
      </c>
      <c r="B5" s="114" t="s">
        <v>210</v>
      </c>
      <c r="C5" s="117">
        <v>25</v>
      </c>
      <c r="D5" s="139">
        <v>0</v>
      </c>
      <c r="E5" s="118">
        <v>0</v>
      </c>
      <c r="F5" s="118" cm="1">
        <f t="array" ref="F5:F9">'[1]Capital Importation'!$P$147:$P$151</f>
        <v>0</v>
      </c>
      <c r="G5" s="127">
        <f t="shared" si="0"/>
        <v>25</v>
      </c>
      <c r="H5" s="117">
        <v>0</v>
      </c>
      <c r="I5" s="117">
        <v>0</v>
      </c>
      <c r="J5" s="316">
        <v>0</v>
      </c>
      <c r="K5" s="117">
        <v>2.0055E-2</v>
      </c>
      <c r="L5" s="127">
        <v>2.0055E-2</v>
      </c>
      <c r="M5" s="117">
        <v>0</v>
      </c>
      <c r="N5" s="117">
        <v>0</v>
      </c>
      <c r="O5" s="117">
        <v>0</v>
      </c>
      <c r="P5" s="71"/>
    </row>
    <row r="6" spans="1:16" customFormat="1">
      <c r="A6" s="114">
        <v>4</v>
      </c>
      <c r="B6" s="114" t="s">
        <v>211</v>
      </c>
      <c r="C6" s="117">
        <v>5.5035000000000001E-2</v>
      </c>
      <c r="D6" s="139">
        <v>0</v>
      </c>
      <c r="E6" s="118">
        <v>0</v>
      </c>
      <c r="F6" s="118">
        <v>0</v>
      </c>
      <c r="G6" s="127">
        <f t="shared" si="0"/>
        <v>5.5035000000000001E-2</v>
      </c>
      <c r="H6" s="117">
        <v>0.23669799999999999</v>
      </c>
      <c r="I6" s="117">
        <v>0</v>
      </c>
      <c r="J6" s="316">
        <v>0</v>
      </c>
      <c r="K6" s="117">
        <v>0.80931527000000003</v>
      </c>
      <c r="L6" s="127">
        <v>1.04601327</v>
      </c>
      <c r="M6" s="117">
        <v>0.73750505</v>
      </c>
      <c r="N6" s="117">
        <v>0</v>
      </c>
      <c r="O6" s="117">
        <v>0</v>
      </c>
      <c r="P6" s="71"/>
    </row>
    <row r="7" spans="1:16" customFormat="1">
      <c r="A7" s="114">
        <v>5</v>
      </c>
      <c r="B7" s="114" t="s">
        <v>212</v>
      </c>
      <c r="C7" s="117">
        <v>0.05</v>
      </c>
      <c r="D7" s="139">
        <v>0.11</v>
      </c>
      <c r="E7" s="118">
        <v>0</v>
      </c>
      <c r="F7" s="118">
        <v>0</v>
      </c>
      <c r="G7" s="127">
        <f t="shared" si="0"/>
        <v>0.16</v>
      </c>
      <c r="H7" s="117">
        <v>0</v>
      </c>
      <c r="I7" s="117">
        <v>1.1599999999999999</v>
      </c>
      <c r="J7" s="316">
        <v>0</v>
      </c>
      <c r="K7" s="117">
        <v>8.8562539999999998</v>
      </c>
      <c r="L7" s="127">
        <v>10.016254</v>
      </c>
      <c r="M7" s="117">
        <v>4.0519800000000004</v>
      </c>
      <c r="N7" s="117">
        <v>0</v>
      </c>
      <c r="O7" s="117">
        <v>0.44357999999999997</v>
      </c>
      <c r="P7" s="71"/>
    </row>
    <row r="8" spans="1:16" customFormat="1">
      <c r="A8" s="114">
        <v>6</v>
      </c>
      <c r="B8" s="114" t="s">
        <v>213</v>
      </c>
      <c r="C8" s="117">
        <v>9.9979999999999999E-2</v>
      </c>
      <c r="D8" s="139">
        <v>0</v>
      </c>
      <c r="E8" s="118">
        <v>0</v>
      </c>
      <c r="F8" s="118">
        <v>0</v>
      </c>
      <c r="G8" s="127">
        <f t="shared" si="0"/>
        <v>9.9979999999999999E-2</v>
      </c>
      <c r="H8" s="117">
        <v>0</v>
      </c>
      <c r="I8" s="117">
        <v>0</v>
      </c>
      <c r="J8" s="316">
        <v>0</v>
      </c>
      <c r="K8" s="117">
        <v>0</v>
      </c>
      <c r="L8" s="127">
        <v>0</v>
      </c>
      <c r="M8" s="117">
        <v>0</v>
      </c>
      <c r="N8" s="117">
        <v>0</v>
      </c>
      <c r="O8" s="117">
        <v>0</v>
      </c>
      <c r="P8" s="71"/>
    </row>
    <row r="9" spans="1:16" customFormat="1">
      <c r="A9" s="114">
        <v>7</v>
      </c>
      <c r="B9" s="114" t="s">
        <v>214</v>
      </c>
      <c r="C9" s="122">
        <v>0</v>
      </c>
      <c r="D9" s="139">
        <v>0</v>
      </c>
      <c r="E9" s="118">
        <v>0</v>
      </c>
      <c r="F9" s="118">
        <v>0</v>
      </c>
      <c r="G9" s="127">
        <f t="shared" ref="G9:G39" si="1">SUM(C9:F9)</f>
        <v>0</v>
      </c>
      <c r="H9" s="117"/>
      <c r="I9" s="117">
        <v>0</v>
      </c>
      <c r="J9" s="316">
        <v>0</v>
      </c>
      <c r="K9" s="117">
        <v>0</v>
      </c>
      <c r="L9" s="127">
        <v>0</v>
      </c>
      <c r="M9" s="117">
        <v>0</v>
      </c>
      <c r="N9" s="117">
        <v>0</v>
      </c>
      <c r="O9" s="117">
        <v>0</v>
      </c>
      <c r="P9" s="71"/>
    </row>
    <row r="10" spans="1:16" customFormat="1">
      <c r="A10" s="114">
        <v>8</v>
      </c>
      <c r="B10" s="114" t="s">
        <v>215</v>
      </c>
      <c r="C10" s="117">
        <v>25</v>
      </c>
      <c r="D10" s="139">
        <v>0</v>
      </c>
      <c r="E10" s="118">
        <v>0</v>
      </c>
      <c r="F10" s="118">
        <f>'[1]Capital Importation'!$P$152</f>
        <v>2.7660000000000001E-2</v>
      </c>
      <c r="G10" s="127">
        <f>SUM(C10:F10)</f>
        <v>25.027660000000001</v>
      </c>
      <c r="H10" s="117"/>
      <c r="I10" s="117">
        <v>0</v>
      </c>
      <c r="J10" s="316">
        <v>0</v>
      </c>
      <c r="K10" s="117">
        <v>0</v>
      </c>
      <c r="L10" s="127">
        <v>0</v>
      </c>
      <c r="M10" s="117">
        <v>0</v>
      </c>
      <c r="N10" s="117">
        <v>0</v>
      </c>
      <c r="O10" s="117">
        <v>0</v>
      </c>
      <c r="P10" s="71"/>
    </row>
    <row r="11" spans="1:16" customFormat="1">
      <c r="A11" s="114">
        <v>9</v>
      </c>
      <c r="B11" s="114" t="s">
        <v>216</v>
      </c>
      <c r="C11" s="117">
        <v>0.5</v>
      </c>
      <c r="D11" s="139">
        <v>0</v>
      </c>
      <c r="E11" s="118">
        <v>0</v>
      </c>
      <c r="F11" s="118" cm="1">
        <f t="array" ref="F11:F12">'[1]Capital Importation'!$P$153:$P$154</f>
        <v>0</v>
      </c>
      <c r="G11" s="127">
        <f>SUM(C11:F11)</f>
        <v>0.5</v>
      </c>
      <c r="H11" s="117"/>
      <c r="I11" s="117">
        <v>0</v>
      </c>
      <c r="J11" s="316">
        <v>0</v>
      </c>
      <c r="K11" s="117">
        <v>0</v>
      </c>
      <c r="L11" s="127">
        <v>0</v>
      </c>
      <c r="M11" s="117">
        <v>0</v>
      </c>
      <c r="N11" s="117">
        <v>0</v>
      </c>
      <c r="O11" s="117">
        <v>0</v>
      </c>
      <c r="P11" s="71"/>
    </row>
    <row r="12" spans="1:16" customFormat="1">
      <c r="A12" s="114">
        <v>10</v>
      </c>
      <c r="B12" s="114" t="s">
        <v>217</v>
      </c>
      <c r="C12" s="117">
        <v>25</v>
      </c>
      <c r="D12" s="139">
        <v>0</v>
      </c>
      <c r="E12" s="118">
        <v>0</v>
      </c>
      <c r="F12" s="118">
        <v>0.85</v>
      </c>
      <c r="G12" s="127">
        <f>SUM(C12:F12)</f>
        <v>25.85</v>
      </c>
      <c r="H12" s="117"/>
      <c r="I12" s="117">
        <v>0</v>
      </c>
      <c r="J12" s="316">
        <v>0</v>
      </c>
      <c r="K12" s="117">
        <v>0</v>
      </c>
      <c r="L12" s="127">
        <v>0</v>
      </c>
      <c r="M12" s="117">
        <v>0</v>
      </c>
      <c r="N12" s="117">
        <v>0</v>
      </c>
      <c r="O12" s="117">
        <v>0</v>
      </c>
      <c r="P12" s="112"/>
    </row>
    <row r="13" spans="1:16" customFormat="1">
      <c r="A13" s="114">
        <v>11</v>
      </c>
      <c r="B13" s="114" t="s">
        <v>218</v>
      </c>
      <c r="C13" s="117">
        <v>0.04</v>
      </c>
      <c r="D13" s="139">
        <v>0</v>
      </c>
      <c r="E13" s="118">
        <v>0</v>
      </c>
      <c r="F13" s="118" cm="1">
        <f t="array" ref="F13:F16">'[1]Capital Importation'!$P$155:$P$158</f>
        <v>0</v>
      </c>
      <c r="G13" s="127">
        <f>SUM(C13:F13)</f>
        <v>0.04</v>
      </c>
      <c r="H13" s="117"/>
      <c r="I13" s="117">
        <v>0</v>
      </c>
      <c r="J13" s="316">
        <v>0</v>
      </c>
      <c r="K13" s="117">
        <v>0</v>
      </c>
      <c r="L13" s="127">
        <v>0</v>
      </c>
      <c r="M13" s="117">
        <v>1</v>
      </c>
      <c r="N13" s="117">
        <v>0</v>
      </c>
      <c r="O13" s="117">
        <v>0</v>
      </c>
      <c r="P13" s="112"/>
    </row>
    <row r="14" spans="1:16" customFormat="1">
      <c r="A14" s="114">
        <v>12</v>
      </c>
      <c r="B14" s="114" t="s">
        <v>219</v>
      </c>
      <c r="C14" s="122">
        <v>0</v>
      </c>
      <c r="D14" s="139">
        <v>0</v>
      </c>
      <c r="E14" s="118">
        <v>0</v>
      </c>
      <c r="F14" s="118">
        <v>0</v>
      </c>
      <c r="G14" s="127">
        <f t="shared" si="1"/>
        <v>0</v>
      </c>
      <c r="H14" s="117"/>
      <c r="I14" s="117">
        <v>0</v>
      </c>
      <c r="J14" s="316">
        <v>0</v>
      </c>
      <c r="K14" s="117">
        <v>0</v>
      </c>
      <c r="L14" s="127">
        <v>0</v>
      </c>
      <c r="M14" s="117">
        <v>0</v>
      </c>
      <c r="N14" s="117">
        <v>0</v>
      </c>
      <c r="O14" s="117">
        <v>0</v>
      </c>
      <c r="P14" s="71"/>
    </row>
    <row r="15" spans="1:16" customFormat="1">
      <c r="A15" s="114">
        <v>13</v>
      </c>
      <c r="B15" s="114" t="s">
        <v>220</v>
      </c>
      <c r="C15" s="122">
        <v>0</v>
      </c>
      <c r="D15" s="139">
        <v>1.04366</v>
      </c>
      <c r="E15" s="118">
        <v>0.83</v>
      </c>
      <c r="F15" s="118">
        <v>0</v>
      </c>
      <c r="G15" s="127">
        <f t="shared" si="1"/>
        <v>1.8736600000000001</v>
      </c>
      <c r="H15" s="117"/>
      <c r="I15" s="117">
        <v>0</v>
      </c>
      <c r="J15" s="316">
        <v>0</v>
      </c>
      <c r="K15" s="117">
        <v>0</v>
      </c>
      <c r="L15" s="127">
        <v>0</v>
      </c>
      <c r="M15" s="117">
        <v>0</v>
      </c>
      <c r="N15" s="117">
        <v>0</v>
      </c>
      <c r="O15" s="117">
        <v>0</v>
      </c>
      <c r="P15" s="71"/>
    </row>
    <row r="16" spans="1:16" customFormat="1">
      <c r="A16" s="114">
        <v>14</v>
      </c>
      <c r="B16" s="114" t="s">
        <v>221</v>
      </c>
      <c r="C16" s="122">
        <v>0</v>
      </c>
      <c r="D16" s="139">
        <v>0</v>
      </c>
      <c r="E16" s="118">
        <v>0</v>
      </c>
      <c r="F16" s="118">
        <v>0</v>
      </c>
      <c r="G16" s="127">
        <f t="shared" si="1"/>
        <v>0</v>
      </c>
      <c r="H16" s="117"/>
      <c r="I16" s="117">
        <v>0</v>
      </c>
      <c r="J16" s="316">
        <v>0</v>
      </c>
      <c r="K16" s="117">
        <v>0</v>
      </c>
      <c r="L16" s="127">
        <v>0</v>
      </c>
      <c r="M16" s="117">
        <v>0</v>
      </c>
      <c r="N16" s="117">
        <v>0</v>
      </c>
      <c r="O16" s="117">
        <v>0</v>
      </c>
      <c r="P16" s="71"/>
    </row>
    <row r="17" spans="1:16" customFormat="1">
      <c r="A17" s="114">
        <v>15</v>
      </c>
      <c r="B17" s="114" t="s">
        <v>222</v>
      </c>
      <c r="C17" s="122">
        <v>0</v>
      </c>
      <c r="D17" s="139">
        <v>0</v>
      </c>
      <c r="E17" s="118">
        <v>0</v>
      </c>
      <c r="F17" s="118">
        <f>'[1]Capital Importation'!$P$159</f>
        <v>0.05</v>
      </c>
      <c r="G17" s="127">
        <f t="shared" si="1"/>
        <v>0.05</v>
      </c>
      <c r="H17" s="117"/>
      <c r="I17" s="117">
        <v>0</v>
      </c>
      <c r="J17" s="316">
        <v>0</v>
      </c>
      <c r="K17" s="117">
        <v>0</v>
      </c>
      <c r="L17" s="127">
        <v>0</v>
      </c>
      <c r="M17" s="117">
        <v>0</v>
      </c>
      <c r="N17" s="117">
        <v>0</v>
      </c>
      <c r="O17" s="117">
        <v>0</v>
      </c>
      <c r="P17" s="71"/>
    </row>
    <row r="18" spans="1:16" customFormat="1">
      <c r="A18" s="114">
        <v>16</v>
      </c>
      <c r="B18" s="114" t="s">
        <v>223</v>
      </c>
      <c r="C18" s="122">
        <v>0</v>
      </c>
      <c r="D18" s="139">
        <v>0</v>
      </c>
      <c r="E18" s="118">
        <v>0</v>
      </c>
      <c r="F18" s="118" cm="1">
        <f t="array" ref="F18:F20">'[1]Capital Importation'!$P$160:$P$162</f>
        <v>0</v>
      </c>
      <c r="G18" s="127">
        <f t="shared" si="1"/>
        <v>0</v>
      </c>
      <c r="H18" s="117"/>
      <c r="I18" s="117">
        <v>0</v>
      </c>
      <c r="J18" s="316">
        <v>0</v>
      </c>
      <c r="K18" s="117">
        <v>0</v>
      </c>
      <c r="L18" s="127">
        <v>0</v>
      </c>
      <c r="M18" s="117">
        <v>0</v>
      </c>
      <c r="N18" s="117">
        <v>0</v>
      </c>
      <c r="O18" s="117">
        <v>0</v>
      </c>
      <c r="P18" s="112"/>
    </row>
    <row r="19" spans="1:16" customFormat="1">
      <c r="A19" s="114">
        <v>17</v>
      </c>
      <c r="B19" s="114" t="s">
        <v>224</v>
      </c>
      <c r="C19" s="117">
        <v>3</v>
      </c>
      <c r="D19" s="139">
        <v>0</v>
      </c>
      <c r="E19" s="118">
        <v>0</v>
      </c>
      <c r="F19" s="118">
        <v>0</v>
      </c>
      <c r="G19" s="127">
        <f>SUM(C19:F19)</f>
        <v>3</v>
      </c>
      <c r="H19" s="117"/>
      <c r="I19" s="117">
        <v>0</v>
      </c>
      <c r="J19" s="316">
        <v>0</v>
      </c>
      <c r="K19" s="117">
        <v>0</v>
      </c>
      <c r="L19" s="127">
        <v>0</v>
      </c>
      <c r="M19" s="117">
        <v>0</v>
      </c>
      <c r="N19" s="117">
        <v>0</v>
      </c>
      <c r="O19" s="117">
        <v>0</v>
      </c>
      <c r="P19" s="71"/>
    </row>
    <row r="20" spans="1:16" customFormat="1">
      <c r="A20" s="114">
        <v>18</v>
      </c>
      <c r="B20" s="114" t="s">
        <v>225</v>
      </c>
      <c r="C20" s="122">
        <v>0</v>
      </c>
      <c r="D20" s="139">
        <v>0</v>
      </c>
      <c r="E20" s="118">
        <v>0</v>
      </c>
      <c r="F20" s="118">
        <v>0</v>
      </c>
      <c r="G20" s="127">
        <f t="shared" si="1"/>
        <v>0</v>
      </c>
      <c r="H20" s="117"/>
      <c r="I20" s="117">
        <v>0</v>
      </c>
      <c r="J20" s="316">
        <v>0</v>
      </c>
      <c r="K20" s="117">
        <v>0</v>
      </c>
      <c r="L20" s="127">
        <v>0</v>
      </c>
      <c r="M20" s="117">
        <v>0</v>
      </c>
      <c r="N20" s="117">
        <v>0</v>
      </c>
      <c r="O20" s="117">
        <v>0</v>
      </c>
      <c r="P20" s="71"/>
    </row>
    <row r="21" spans="1:16" customFormat="1">
      <c r="A21" s="114">
        <v>19</v>
      </c>
      <c r="B21" s="114" t="s">
        <v>226</v>
      </c>
      <c r="C21" s="117">
        <v>2.16</v>
      </c>
      <c r="D21" s="139">
        <v>1.9688129999999999</v>
      </c>
      <c r="E21" s="118">
        <v>0.249975</v>
      </c>
      <c r="F21" s="118" cm="1">
        <f t="array" ref="F21:F22">'[1]Capital Importation'!$P$163:$P$164</f>
        <v>0.25</v>
      </c>
      <c r="G21" s="127">
        <f t="shared" ref="G21:G27" si="2">SUM(C21:F21)</f>
        <v>4.6287880000000001</v>
      </c>
      <c r="H21" s="117">
        <v>1.9805999999999999</v>
      </c>
      <c r="I21" s="117">
        <v>0</v>
      </c>
      <c r="J21" s="316">
        <v>5.1455889999999997E-2</v>
      </c>
      <c r="K21" s="117">
        <v>1.99315</v>
      </c>
      <c r="L21" s="127">
        <v>4.0252058900000005</v>
      </c>
      <c r="M21" s="117">
        <v>0</v>
      </c>
      <c r="N21" s="117">
        <v>0</v>
      </c>
      <c r="O21" s="117">
        <v>0</v>
      </c>
      <c r="P21" s="112"/>
    </row>
    <row r="22" spans="1:16" customFormat="1">
      <c r="A22" s="114">
        <v>20</v>
      </c>
      <c r="B22" s="114" t="s">
        <v>227</v>
      </c>
      <c r="C22" s="117">
        <v>1</v>
      </c>
      <c r="D22" s="139">
        <v>0.1</v>
      </c>
      <c r="E22" s="118">
        <v>0.16</v>
      </c>
      <c r="F22" s="118">
        <v>0.54988400000000004</v>
      </c>
      <c r="G22" s="127">
        <f t="shared" si="2"/>
        <v>1.809884</v>
      </c>
      <c r="H22" s="117">
        <v>0.699797</v>
      </c>
      <c r="I22" s="117">
        <v>0.129913</v>
      </c>
      <c r="J22" s="316">
        <v>0.249913</v>
      </c>
      <c r="K22" s="117">
        <v>1.299917</v>
      </c>
      <c r="L22" s="127">
        <v>2.37954</v>
      </c>
      <c r="M22" s="117">
        <v>2.399915</v>
      </c>
      <c r="N22" s="117">
        <v>0</v>
      </c>
      <c r="O22" s="117">
        <v>0.14995</v>
      </c>
      <c r="P22" s="71"/>
    </row>
    <row r="23" spans="1:16" customFormat="1">
      <c r="A23" s="114">
        <v>21</v>
      </c>
      <c r="B23" s="114" t="s">
        <v>228</v>
      </c>
      <c r="C23" s="117">
        <v>0.57679630000000004</v>
      </c>
      <c r="D23" s="139">
        <v>0</v>
      </c>
      <c r="E23" s="118">
        <v>0</v>
      </c>
      <c r="F23" s="118" cm="1">
        <f t="array" ref="F23:F26">'[1]Capital Importation'!$P$165:$P$168</f>
        <v>0</v>
      </c>
      <c r="G23" s="127">
        <f t="shared" si="2"/>
        <v>0.57679630000000004</v>
      </c>
      <c r="H23" s="117"/>
      <c r="I23" s="117"/>
      <c r="J23" s="316">
        <v>0</v>
      </c>
      <c r="K23" s="117">
        <v>0</v>
      </c>
      <c r="L23" s="127">
        <v>0</v>
      </c>
      <c r="M23" s="117">
        <v>0</v>
      </c>
      <c r="N23" s="117">
        <v>0</v>
      </c>
      <c r="O23" s="117">
        <v>0</v>
      </c>
      <c r="P23" s="71"/>
    </row>
    <row r="24" spans="1:16" customFormat="1">
      <c r="A24" s="114">
        <v>22</v>
      </c>
      <c r="B24" s="114" t="s">
        <v>229</v>
      </c>
      <c r="C24" s="122">
        <v>0</v>
      </c>
      <c r="D24" s="139">
        <v>0</v>
      </c>
      <c r="E24" s="118">
        <v>0</v>
      </c>
      <c r="F24" s="118">
        <v>0</v>
      </c>
      <c r="G24" s="127">
        <f t="shared" si="2"/>
        <v>0</v>
      </c>
      <c r="H24" s="117"/>
      <c r="I24" s="117"/>
      <c r="J24" s="316">
        <v>0</v>
      </c>
      <c r="K24" s="117">
        <v>0</v>
      </c>
      <c r="L24" s="127">
        <v>0</v>
      </c>
      <c r="M24" s="117">
        <v>0</v>
      </c>
      <c r="N24" s="117">
        <v>0</v>
      </c>
      <c r="O24" s="117">
        <v>0</v>
      </c>
      <c r="P24" s="71"/>
    </row>
    <row r="25" spans="1:16" customFormat="1">
      <c r="A25" s="114">
        <v>23</v>
      </c>
      <c r="B25" s="114" t="s">
        <v>230</v>
      </c>
      <c r="C25" s="122">
        <v>0</v>
      </c>
      <c r="D25" s="139">
        <v>0</v>
      </c>
      <c r="E25" s="118">
        <v>0</v>
      </c>
      <c r="F25" s="118">
        <v>0</v>
      </c>
      <c r="G25" s="127">
        <f t="shared" si="2"/>
        <v>0</v>
      </c>
      <c r="H25" s="117"/>
      <c r="I25" s="117"/>
      <c r="J25" s="316">
        <v>0</v>
      </c>
      <c r="K25" s="117">
        <v>0</v>
      </c>
      <c r="L25" s="127">
        <v>0</v>
      </c>
      <c r="M25" s="117">
        <v>0</v>
      </c>
      <c r="N25" s="117">
        <v>0</v>
      </c>
      <c r="O25" s="117">
        <v>0</v>
      </c>
      <c r="P25" s="112"/>
    </row>
    <row r="26" spans="1:16" customFormat="1">
      <c r="A26" s="114">
        <v>24</v>
      </c>
      <c r="B26" s="114" t="s">
        <v>231</v>
      </c>
      <c r="C26" s="117">
        <v>0.2</v>
      </c>
      <c r="D26" s="139">
        <v>0</v>
      </c>
      <c r="E26" s="118">
        <v>0</v>
      </c>
      <c r="F26" s="118">
        <v>0</v>
      </c>
      <c r="G26" s="127">
        <f t="shared" si="2"/>
        <v>0.2</v>
      </c>
      <c r="H26" s="117"/>
      <c r="I26" s="117"/>
      <c r="J26" s="316">
        <v>0</v>
      </c>
      <c r="K26" s="117">
        <v>0</v>
      </c>
      <c r="L26" s="127">
        <v>0</v>
      </c>
      <c r="M26" s="117">
        <v>0.229015</v>
      </c>
      <c r="N26" s="117">
        <v>0</v>
      </c>
      <c r="O26" s="117">
        <v>0</v>
      </c>
      <c r="P26" s="71"/>
    </row>
    <row r="27" spans="1:16" customFormat="1">
      <c r="A27" s="114">
        <v>25</v>
      </c>
      <c r="B27" s="114" t="s">
        <v>232</v>
      </c>
      <c r="C27" s="117">
        <v>4837.6310560900001</v>
      </c>
      <c r="D27" s="139">
        <v>4369.76</v>
      </c>
      <c r="E27" s="118">
        <v>5233.1099999999997</v>
      </c>
      <c r="F27" s="118">
        <f>'[1]Capital Importation'!$P$169</f>
        <v>3231.8280052300006</v>
      </c>
      <c r="G27" s="127">
        <f t="shared" si="2"/>
        <v>17672.329061320001</v>
      </c>
      <c r="H27" s="117">
        <v>5135.4875170900004</v>
      </c>
      <c r="I27" s="117">
        <v>1130.4922436300001</v>
      </c>
      <c r="J27" s="316">
        <v>1208.7383122900001</v>
      </c>
      <c r="K27" s="117">
        <v>805.42728811999996</v>
      </c>
      <c r="L27" s="127">
        <v>8280.1453611300003</v>
      </c>
      <c r="M27" s="117">
        <v>1578.307696306804</v>
      </c>
      <c r="N27" s="117">
        <v>780.05861347000007</v>
      </c>
      <c r="O27" s="117">
        <v>1481.5814378800001</v>
      </c>
      <c r="P27" s="71"/>
    </row>
    <row r="28" spans="1:16" customFormat="1">
      <c r="A28" s="114">
        <v>26</v>
      </c>
      <c r="B28" s="114" t="s">
        <v>233</v>
      </c>
      <c r="C28" s="122">
        <v>0</v>
      </c>
      <c r="D28" s="139">
        <v>0.1</v>
      </c>
      <c r="E28" s="118">
        <v>0</v>
      </c>
      <c r="F28" s="118" cm="1">
        <f t="array" ref="F28:F29">'[1]Capital Importation'!$P$170:$P$171</f>
        <v>0</v>
      </c>
      <c r="G28" s="127">
        <f t="shared" si="1"/>
        <v>0.1</v>
      </c>
      <c r="H28" s="117"/>
      <c r="I28" s="117"/>
      <c r="J28" s="316">
        <v>0</v>
      </c>
      <c r="K28" s="117">
        <v>0</v>
      </c>
      <c r="L28" s="127">
        <v>0</v>
      </c>
      <c r="M28" s="117">
        <v>0</v>
      </c>
      <c r="N28" s="117">
        <v>0</v>
      </c>
      <c r="O28" s="117">
        <v>0</v>
      </c>
      <c r="P28" s="71"/>
    </row>
    <row r="29" spans="1:16" customFormat="1">
      <c r="A29" s="114">
        <v>27</v>
      </c>
      <c r="B29" s="114" t="s">
        <v>43</v>
      </c>
      <c r="C29" s="117">
        <v>6.7156800000000003E-2</v>
      </c>
      <c r="D29" s="139">
        <v>0</v>
      </c>
      <c r="E29" s="118">
        <v>0</v>
      </c>
      <c r="F29" s="118">
        <v>0</v>
      </c>
      <c r="G29" s="127">
        <f>SUM(C29:F29)</f>
        <v>6.7156800000000003E-2</v>
      </c>
      <c r="H29" s="117">
        <v>4.9616150500000007</v>
      </c>
      <c r="I29" s="117">
        <v>6.8592071999999993</v>
      </c>
      <c r="J29" s="316">
        <v>0.51009899999999997</v>
      </c>
      <c r="K29" s="117">
        <v>4.0250000000000004</v>
      </c>
      <c r="L29" s="127">
        <v>16.355921250000002</v>
      </c>
      <c r="M29" s="117">
        <v>0</v>
      </c>
      <c r="N29" s="117">
        <v>0</v>
      </c>
      <c r="O29" s="117">
        <v>0</v>
      </c>
      <c r="P29" s="71"/>
    </row>
    <row r="30" spans="1:16" customFormat="1">
      <c r="A30" s="114">
        <v>28</v>
      </c>
      <c r="B30" s="114" t="s">
        <v>234</v>
      </c>
      <c r="C30" s="117">
        <v>2.2130920000000001</v>
      </c>
      <c r="D30" s="139">
        <v>4.7973074399999991</v>
      </c>
      <c r="E30" s="118">
        <v>7</v>
      </c>
      <c r="F30" s="118">
        <f>'[1]Capital Importation'!$P$172</f>
        <v>1.9997228399999998</v>
      </c>
      <c r="G30" s="127">
        <f>SUM(C30:F30)</f>
        <v>16.010122279999997</v>
      </c>
      <c r="H30" s="117">
        <v>1.6983999999999999</v>
      </c>
      <c r="I30" s="117">
        <v>11</v>
      </c>
      <c r="J30" s="316">
        <v>0.29335420000000001</v>
      </c>
      <c r="K30" s="117">
        <v>0.40195164</v>
      </c>
      <c r="L30" s="127">
        <v>13.393705839999999</v>
      </c>
      <c r="M30" s="117">
        <v>0.75718702999999998</v>
      </c>
      <c r="N30" s="117">
        <v>0.3</v>
      </c>
      <c r="O30" s="117">
        <v>0</v>
      </c>
      <c r="P30" s="71"/>
    </row>
    <row r="31" spans="1:16" customFormat="1">
      <c r="A31" s="114">
        <v>29</v>
      </c>
      <c r="B31" s="114" t="s">
        <v>235</v>
      </c>
      <c r="C31" s="117">
        <v>2.5999999999999999E-2</v>
      </c>
      <c r="D31" s="139">
        <v>0</v>
      </c>
      <c r="E31" s="118">
        <v>0</v>
      </c>
      <c r="F31" s="118">
        <f>'[1]Capital Importation'!$P$173</f>
        <v>0</v>
      </c>
      <c r="G31" s="127">
        <f>SUM(C31:F31)</f>
        <v>2.5999999999999999E-2</v>
      </c>
      <c r="H31" s="117"/>
      <c r="I31" s="117"/>
      <c r="J31" s="316">
        <v>0</v>
      </c>
      <c r="K31" s="117">
        <v>0</v>
      </c>
      <c r="L31" s="127">
        <v>0</v>
      </c>
      <c r="M31" s="117">
        <v>0</v>
      </c>
      <c r="N31" s="117">
        <v>0</v>
      </c>
      <c r="O31" s="117">
        <v>0</v>
      </c>
      <c r="P31" s="71"/>
    </row>
    <row r="32" spans="1:16" customFormat="1">
      <c r="A32" s="114">
        <v>30</v>
      </c>
      <c r="B32" s="114" t="s">
        <v>236</v>
      </c>
      <c r="C32" s="122">
        <v>0</v>
      </c>
      <c r="D32" s="139">
        <v>0</v>
      </c>
      <c r="E32" s="118">
        <v>0</v>
      </c>
      <c r="F32" s="118">
        <f>'[1]Capital Importation'!$P$174</f>
        <v>2.4940709999999998E-2</v>
      </c>
      <c r="G32" s="127">
        <f t="shared" si="1"/>
        <v>2.4940709999999998E-2</v>
      </c>
      <c r="H32" s="117"/>
      <c r="I32" s="117"/>
      <c r="J32" s="316">
        <v>0</v>
      </c>
      <c r="K32" s="117">
        <v>0</v>
      </c>
      <c r="L32" s="127">
        <v>0</v>
      </c>
      <c r="M32" s="117">
        <v>0</v>
      </c>
      <c r="N32" s="117">
        <v>0</v>
      </c>
      <c r="O32" s="117">
        <v>0</v>
      </c>
      <c r="P32" s="71"/>
    </row>
    <row r="33" spans="1:16" customFormat="1">
      <c r="A33" s="114">
        <v>31</v>
      </c>
      <c r="B33" s="114" t="s">
        <v>237</v>
      </c>
      <c r="C33" s="117">
        <v>0.249968</v>
      </c>
      <c r="D33" s="139">
        <v>1.7777343900000002</v>
      </c>
      <c r="E33" s="118">
        <v>1.7124649999999999</v>
      </c>
      <c r="F33" s="118" cm="1">
        <f t="array" ref="F33:F39">'[1]Capital Importation'!$P$175:$P$181</f>
        <v>0</v>
      </c>
      <c r="G33" s="127">
        <f>SUM(C33:F33)</f>
        <v>3.7401673900000003</v>
      </c>
      <c r="H33" s="117"/>
      <c r="I33" s="117"/>
      <c r="J33" s="316">
        <v>0</v>
      </c>
      <c r="K33" s="117">
        <v>0</v>
      </c>
      <c r="L33" s="127">
        <v>0</v>
      </c>
      <c r="M33" s="117">
        <v>0</v>
      </c>
      <c r="N33" s="117">
        <v>0</v>
      </c>
      <c r="O33" s="117">
        <v>0</v>
      </c>
      <c r="P33" s="71"/>
    </row>
    <row r="34" spans="1:16" customFormat="1">
      <c r="A34" s="114">
        <v>32</v>
      </c>
      <c r="B34" s="114" t="s">
        <v>238</v>
      </c>
      <c r="C34" s="122">
        <v>0</v>
      </c>
      <c r="D34" s="139">
        <v>0</v>
      </c>
      <c r="E34" s="118">
        <v>0</v>
      </c>
      <c r="F34" s="118">
        <v>0</v>
      </c>
      <c r="G34" s="127">
        <f t="shared" si="1"/>
        <v>0</v>
      </c>
      <c r="H34" s="117"/>
      <c r="I34" s="117"/>
      <c r="J34" s="316">
        <v>0</v>
      </c>
      <c r="K34" s="117">
        <v>0</v>
      </c>
      <c r="L34" s="127">
        <v>0</v>
      </c>
      <c r="M34" s="117">
        <v>0</v>
      </c>
      <c r="N34" s="117">
        <v>0</v>
      </c>
      <c r="O34" s="117">
        <v>0</v>
      </c>
      <c r="P34" s="71"/>
    </row>
    <row r="35" spans="1:16" customFormat="1">
      <c r="A35" s="114">
        <v>33</v>
      </c>
      <c r="B35" s="114" t="s">
        <v>239</v>
      </c>
      <c r="C35" s="117">
        <v>0.02</v>
      </c>
      <c r="D35" s="139">
        <v>2.5000000000000001E-2</v>
      </c>
      <c r="E35" s="118">
        <v>2.5000000000000001E-2</v>
      </c>
      <c r="F35" s="118">
        <v>0</v>
      </c>
      <c r="G35" s="127">
        <f>SUM(C35:F35)</f>
        <v>7.0000000000000007E-2</v>
      </c>
      <c r="H35" s="117"/>
      <c r="I35" s="117"/>
      <c r="J35" s="316">
        <v>0</v>
      </c>
      <c r="K35" s="117">
        <v>0</v>
      </c>
      <c r="L35" s="127">
        <v>0</v>
      </c>
      <c r="M35" s="117">
        <v>0</v>
      </c>
      <c r="N35" s="117">
        <v>0</v>
      </c>
      <c r="O35" s="117">
        <v>0</v>
      </c>
      <c r="P35" s="71"/>
    </row>
    <row r="36" spans="1:16" customFormat="1">
      <c r="A36" s="114">
        <v>34</v>
      </c>
      <c r="B36" s="114" t="s">
        <v>240</v>
      </c>
      <c r="C36" s="122">
        <v>0</v>
      </c>
      <c r="D36" s="139">
        <v>0</v>
      </c>
      <c r="E36" s="118">
        <v>0</v>
      </c>
      <c r="F36" s="118">
        <v>0</v>
      </c>
      <c r="G36" s="127">
        <f t="shared" si="1"/>
        <v>0</v>
      </c>
      <c r="H36" s="117">
        <v>2.4999799999999999</v>
      </c>
      <c r="I36" s="117"/>
      <c r="J36" s="316">
        <v>0</v>
      </c>
      <c r="K36" s="117">
        <v>0</v>
      </c>
      <c r="L36" s="127">
        <v>2.4999799999999999</v>
      </c>
      <c r="M36" s="117">
        <v>0</v>
      </c>
      <c r="N36" s="117">
        <v>0</v>
      </c>
      <c r="O36" s="117">
        <v>0</v>
      </c>
      <c r="P36" s="71"/>
    </row>
    <row r="37" spans="1:16" customFormat="1">
      <c r="A37" s="114">
        <v>35</v>
      </c>
      <c r="B37" s="114" t="s">
        <v>241</v>
      </c>
      <c r="C37" s="122">
        <v>0</v>
      </c>
      <c r="D37" s="139">
        <v>0</v>
      </c>
      <c r="E37" s="118">
        <v>0</v>
      </c>
      <c r="F37" s="118">
        <v>0</v>
      </c>
      <c r="G37" s="127">
        <f t="shared" si="1"/>
        <v>0</v>
      </c>
      <c r="H37" s="117"/>
      <c r="I37" s="117"/>
      <c r="J37" s="316">
        <v>0</v>
      </c>
      <c r="K37" s="117">
        <v>0</v>
      </c>
      <c r="L37" s="127">
        <v>0</v>
      </c>
      <c r="M37" s="117">
        <v>0</v>
      </c>
      <c r="N37" s="117">
        <v>0</v>
      </c>
      <c r="O37" s="117">
        <v>0</v>
      </c>
      <c r="P37" s="71"/>
    </row>
    <row r="38" spans="1:16" customFormat="1">
      <c r="A38" s="114">
        <v>36</v>
      </c>
      <c r="B38" s="114" t="s">
        <v>242</v>
      </c>
      <c r="C38" s="122">
        <v>0</v>
      </c>
      <c r="D38" s="139">
        <v>0</v>
      </c>
      <c r="E38" s="118">
        <v>0</v>
      </c>
      <c r="F38" s="118">
        <v>0</v>
      </c>
      <c r="G38" s="127">
        <f t="shared" si="1"/>
        <v>0</v>
      </c>
      <c r="H38" s="117"/>
      <c r="I38" s="117"/>
      <c r="J38" s="316">
        <v>0</v>
      </c>
      <c r="K38" s="117">
        <v>0</v>
      </c>
      <c r="L38" s="127">
        <v>0</v>
      </c>
      <c r="M38" s="117">
        <v>0</v>
      </c>
      <c r="N38" s="117">
        <v>0</v>
      </c>
      <c r="O38" s="117">
        <v>0</v>
      </c>
      <c r="P38" s="71"/>
    </row>
    <row r="39" spans="1:16" customFormat="1">
      <c r="A39" s="114">
        <v>37</v>
      </c>
      <c r="B39" s="114" t="s">
        <v>243</v>
      </c>
      <c r="C39" s="122">
        <v>0</v>
      </c>
      <c r="D39" s="139">
        <v>0</v>
      </c>
      <c r="E39" s="118">
        <v>0</v>
      </c>
      <c r="F39" s="118">
        <v>0</v>
      </c>
      <c r="G39" s="127">
        <f t="shared" si="1"/>
        <v>0</v>
      </c>
      <c r="H39" s="117"/>
      <c r="I39" s="117"/>
      <c r="J39" s="316">
        <v>0</v>
      </c>
      <c r="K39" s="117">
        <v>0</v>
      </c>
      <c r="L39" s="127">
        <v>0</v>
      </c>
      <c r="M39" s="117">
        <v>0</v>
      </c>
      <c r="N39" s="117">
        <v>0</v>
      </c>
      <c r="O39" s="117">
        <v>0</v>
      </c>
      <c r="P39" s="71"/>
    </row>
    <row r="40" spans="1:16" customFormat="1">
      <c r="A40" s="114"/>
      <c r="B40" s="116" t="s">
        <v>42</v>
      </c>
      <c r="C40" s="118">
        <f>SUM(C3:C39)</f>
        <v>8508.4778889499994</v>
      </c>
      <c r="D40" s="118">
        <f t="shared" ref="D40:E40" si="3">SUM(D3:D39)</f>
        <v>6052.3130321899989</v>
      </c>
      <c r="E40" s="118">
        <f t="shared" si="3"/>
        <v>5626.8774399999993</v>
      </c>
      <c r="F40" s="118">
        <f>SUM(F3:F39)</f>
        <v>3802.3827975700005</v>
      </c>
      <c r="G40" s="127">
        <f>SUM(C40:F40)</f>
        <v>23990.051158709997</v>
      </c>
      <c r="H40" s="136">
        <f>SUM(H3:H39)</f>
        <v>5854.3788753199997</v>
      </c>
      <c r="I40" s="136">
        <f>SUM(I3:I39)</f>
        <v>1294.9448597200001</v>
      </c>
      <c r="J40" s="316">
        <v>1461.4868173400002</v>
      </c>
      <c r="K40" s="136">
        <v>1045.31890441</v>
      </c>
      <c r="L40" s="127">
        <v>9656.1294567900004</v>
      </c>
      <c r="M40" s="136">
        <v>1905.8880302068039</v>
      </c>
      <c r="N40" s="136">
        <v>875.61706910999999</v>
      </c>
      <c r="O40" s="136">
        <v>1731.37405397</v>
      </c>
      <c r="P40" s="71"/>
    </row>
    <row r="41" spans="1:16">
      <c r="G41" s="303"/>
      <c r="L41" s="303"/>
    </row>
  </sheetData>
  <mergeCells count="1">
    <mergeCell ref="A1:F1"/>
  </mergeCells>
  <phoneticPr fontId="66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workbookViewId="0">
      <pane xSplit="2" ySplit="2" topLeftCell="M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9.109375" defaultRowHeight="14.4"/>
  <cols>
    <col min="1" max="1" width="9.109375" style="3"/>
    <col min="2" max="2" width="61.5546875" style="3" customWidth="1"/>
    <col min="3" max="4" width="9.5546875" style="63" bestFit="1" customWidth="1"/>
    <col min="5" max="5" width="9.44140625" style="300" bestFit="1" customWidth="1"/>
    <col min="6" max="6" width="9.5546875" style="301" bestFit="1" customWidth="1"/>
    <col min="7" max="7" width="11.109375" style="302" bestFit="1" customWidth="1"/>
    <col min="8" max="8" width="12.5546875" style="301" customWidth="1"/>
    <col min="9" max="9" width="9.44140625" style="63" bestFit="1" customWidth="1"/>
    <col min="10" max="11" width="9.44140625" style="63" customWidth="1"/>
    <col min="12" max="12" width="11.109375" style="302" bestFit="1" customWidth="1"/>
    <col min="13" max="15" width="9.44140625" style="63" customWidth="1"/>
    <col min="16" max="16384" width="9.109375" style="3"/>
  </cols>
  <sheetData>
    <row r="1" spans="1:15" customFormat="1" ht="22.2">
      <c r="A1" s="272" t="s">
        <v>252</v>
      </c>
      <c r="B1" s="273"/>
      <c r="C1" s="286"/>
      <c r="D1" s="286"/>
      <c r="E1" s="286"/>
      <c r="F1" s="287"/>
      <c r="G1" s="288"/>
      <c r="H1" s="118"/>
      <c r="I1" s="289"/>
      <c r="J1" s="318"/>
      <c r="K1" s="318"/>
      <c r="L1" s="288"/>
      <c r="M1" s="318"/>
      <c r="N1" s="318"/>
      <c r="O1" s="318"/>
    </row>
    <row r="2" spans="1:15" customFormat="1">
      <c r="A2" s="113" t="s">
        <v>46</v>
      </c>
      <c r="B2" s="113" t="s">
        <v>47</v>
      </c>
      <c r="C2" s="120" t="s">
        <v>3</v>
      </c>
      <c r="D2" s="290" t="s">
        <v>4</v>
      </c>
      <c r="E2" s="291" t="s">
        <v>1</v>
      </c>
      <c r="F2" s="121" t="s">
        <v>2</v>
      </c>
      <c r="G2" s="292" t="s">
        <v>250</v>
      </c>
      <c r="H2" s="121" t="s">
        <v>255</v>
      </c>
      <c r="I2" s="293" t="s">
        <v>256</v>
      </c>
      <c r="J2" s="293" t="s">
        <v>267</v>
      </c>
      <c r="K2" s="319" t="s">
        <v>268</v>
      </c>
      <c r="L2" s="292" t="s">
        <v>272</v>
      </c>
      <c r="M2" s="319" t="s">
        <v>269</v>
      </c>
      <c r="N2" s="319" t="s">
        <v>270</v>
      </c>
      <c r="O2" s="319" t="s">
        <v>271</v>
      </c>
    </row>
    <row r="3" spans="1:15" customFormat="1">
      <c r="A3" s="114">
        <v>1</v>
      </c>
      <c r="B3" s="114" t="s">
        <v>62</v>
      </c>
      <c r="C3" s="294">
        <v>649.51</v>
      </c>
      <c r="D3" s="118">
        <v>282.87662238000001</v>
      </c>
      <c r="E3" s="121">
        <v>477.54910649999999</v>
      </c>
      <c r="F3" s="118">
        <v>391.91341923000004</v>
      </c>
      <c r="G3" s="295">
        <f>SUM(C3:F3)</f>
        <v>1801.8491481100002</v>
      </c>
      <c r="H3" s="118">
        <v>257.30671063</v>
      </c>
      <c r="I3" s="118">
        <v>44.174202489999999</v>
      </c>
      <c r="J3" s="320">
        <v>10.55119002</v>
      </c>
      <c r="K3" s="320">
        <v>25.074680259999997</v>
      </c>
      <c r="L3" s="295">
        <f>SUM(H3:K3)</f>
        <v>337.10678339999993</v>
      </c>
      <c r="M3" s="320">
        <v>2.76839806</v>
      </c>
      <c r="N3" s="320">
        <v>0</v>
      </c>
      <c r="O3" s="320">
        <v>0</v>
      </c>
    </row>
    <row r="4" spans="1:15" customFormat="1">
      <c r="A4" s="114">
        <v>2</v>
      </c>
      <c r="B4" s="114" t="s">
        <v>53</v>
      </c>
      <c r="C4" s="294">
        <v>770.66</v>
      </c>
      <c r="D4" s="118">
        <v>523.77919782999993</v>
      </c>
      <c r="E4" s="121">
        <v>350.95285090999994</v>
      </c>
      <c r="F4" s="118">
        <v>638.46097420000001</v>
      </c>
      <c r="G4" s="295">
        <f>SUM(C4:F4)</f>
        <v>2283.8530229400003</v>
      </c>
      <c r="H4" s="118">
        <v>688.46625825000001</v>
      </c>
      <c r="I4" s="118">
        <v>221.93555960000003</v>
      </c>
      <c r="J4" s="320">
        <v>380.74314871000001</v>
      </c>
      <c r="K4" s="320">
        <v>216.16527730999999</v>
      </c>
      <c r="L4" s="295">
        <f t="shared" ref="L4:L31" si="0">SUM(H4:K4)</f>
        <v>1507.31024387</v>
      </c>
      <c r="M4" s="320">
        <v>315.02993139999995</v>
      </c>
      <c r="N4" s="320">
        <v>94.153465490000016</v>
      </c>
      <c r="O4" s="320">
        <v>248.30192769999999</v>
      </c>
    </row>
    <row r="5" spans="1:15" customFormat="1">
      <c r="A5" s="114">
        <v>3</v>
      </c>
      <c r="B5" s="114" t="s">
        <v>73</v>
      </c>
      <c r="C5" s="294">
        <v>0</v>
      </c>
      <c r="D5" s="296">
        <v>0</v>
      </c>
      <c r="E5" s="121">
        <v>0</v>
      </c>
      <c r="F5" s="121">
        <f>'[1]Capital Importation'!$P$205</f>
        <v>0</v>
      </c>
      <c r="G5" s="295">
        <f t="shared" ref="G5:G31" si="1">SUM(C5:F5)</f>
        <v>0</v>
      </c>
      <c r="H5" s="118"/>
      <c r="I5" s="118"/>
      <c r="J5" s="320">
        <v>0</v>
      </c>
      <c r="K5" s="320">
        <v>0</v>
      </c>
      <c r="L5" s="295">
        <f t="shared" si="0"/>
        <v>0</v>
      </c>
      <c r="M5" s="320">
        <v>5.0895349999999997</v>
      </c>
      <c r="N5" s="320">
        <v>5.7916020000000001</v>
      </c>
      <c r="O5" s="320">
        <v>0.120619</v>
      </c>
    </row>
    <row r="6" spans="1:15" customFormat="1">
      <c r="A6" s="114">
        <v>4</v>
      </c>
      <c r="B6" s="114" t="s">
        <v>65</v>
      </c>
      <c r="C6" s="294">
        <v>0</v>
      </c>
      <c r="D6" s="296"/>
      <c r="E6" s="121">
        <v>0</v>
      </c>
      <c r="F6" s="121">
        <f>'[1]Capital Importation'!$P$206</f>
        <v>0</v>
      </c>
      <c r="G6" s="295">
        <f t="shared" si="1"/>
        <v>0</v>
      </c>
      <c r="H6" s="118"/>
      <c r="I6" s="118">
        <v>0</v>
      </c>
      <c r="J6" s="320">
        <v>0</v>
      </c>
      <c r="K6" s="320">
        <v>0</v>
      </c>
      <c r="L6" s="295">
        <f t="shared" si="0"/>
        <v>0</v>
      </c>
      <c r="M6" s="320">
        <v>0</v>
      </c>
      <c r="N6" s="320">
        <v>0</v>
      </c>
      <c r="O6" s="320">
        <v>0</v>
      </c>
    </row>
    <row r="7" spans="1:15" customFormat="1">
      <c r="A7" s="114">
        <v>5</v>
      </c>
      <c r="B7" s="114" t="s">
        <v>58</v>
      </c>
      <c r="C7" s="294">
        <v>136.04</v>
      </c>
      <c r="D7" s="118">
        <v>360.00549089000003</v>
      </c>
      <c r="E7" s="121">
        <v>1007.19</v>
      </c>
      <c r="F7" s="118">
        <v>144.12101915</v>
      </c>
      <c r="G7" s="295">
        <f t="shared" ref="G7:G14" si="2">SUM(C7:F7)</f>
        <v>1647.3565100400001</v>
      </c>
      <c r="H7" s="118">
        <v>197.24033818999999</v>
      </c>
      <c r="I7" s="118">
        <v>35.15</v>
      </c>
      <c r="J7" s="320">
        <v>49.431215439999995</v>
      </c>
      <c r="K7" s="320">
        <v>121.37238318999999</v>
      </c>
      <c r="L7" s="295">
        <f t="shared" si="0"/>
        <v>403.19393681999998</v>
      </c>
      <c r="M7" s="320">
        <v>50.01812047</v>
      </c>
      <c r="N7" s="320">
        <v>38.315761070000001</v>
      </c>
      <c r="O7" s="320">
        <v>126.01870799000001</v>
      </c>
    </row>
    <row r="8" spans="1:15" customFormat="1">
      <c r="A8" s="114">
        <v>6</v>
      </c>
      <c r="B8" s="114" t="s">
        <v>74</v>
      </c>
      <c r="C8" s="294">
        <v>22.9</v>
      </c>
      <c r="D8" s="118">
        <v>130.6354911</v>
      </c>
      <c r="E8" s="121">
        <v>126.7348997</v>
      </c>
      <c r="F8" s="118">
        <v>10.18904</v>
      </c>
      <c r="G8" s="295">
        <f t="shared" si="2"/>
        <v>290.45943079999995</v>
      </c>
      <c r="H8" s="118">
        <v>0</v>
      </c>
      <c r="I8" s="118">
        <v>0.5</v>
      </c>
      <c r="J8" s="320">
        <v>0</v>
      </c>
      <c r="K8" s="320">
        <v>0</v>
      </c>
      <c r="L8" s="295">
        <f t="shared" si="0"/>
        <v>0.5</v>
      </c>
      <c r="M8" s="320">
        <v>0</v>
      </c>
      <c r="N8" s="320">
        <v>0</v>
      </c>
      <c r="O8" s="320">
        <v>0</v>
      </c>
    </row>
    <row r="9" spans="1:15" customFormat="1">
      <c r="A9" s="114">
        <v>7</v>
      </c>
      <c r="B9" s="114" t="s">
        <v>93</v>
      </c>
      <c r="C9" s="294">
        <v>15</v>
      </c>
      <c r="D9" s="118">
        <v>14.6</v>
      </c>
      <c r="E9" s="121">
        <v>11.125</v>
      </c>
      <c r="F9" s="118">
        <v>5.3636530000000002</v>
      </c>
      <c r="G9" s="295">
        <f t="shared" si="2"/>
        <v>46.088653000000001</v>
      </c>
      <c r="H9" s="118">
        <v>2</v>
      </c>
      <c r="I9" s="118"/>
      <c r="J9" s="320">
        <v>28.776978329999999</v>
      </c>
      <c r="K9" s="320">
        <v>6.2891000000000002E-2</v>
      </c>
      <c r="L9" s="295">
        <f t="shared" si="0"/>
        <v>30.839869329999999</v>
      </c>
      <c r="M9" s="320">
        <v>0</v>
      </c>
      <c r="N9" s="320">
        <v>0</v>
      </c>
      <c r="O9" s="320">
        <v>0</v>
      </c>
    </row>
    <row r="10" spans="1:15" customFormat="1">
      <c r="A10" s="114">
        <v>8</v>
      </c>
      <c r="B10" s="114" t="s">
        <v>64</v>
      </c>
      <c r="C10" s="294">
        <v>0.85</v>
      </c>
      <c r="D10" s="118">
        <v>50</v>
      </c>
      <c r="E10" s="121">
        <v>47.193949519999997</v>
      </c>
      <c r="F10" s="118">
        <v>5.1091875700000005</v>
      </c>
      <c r="G10" s="295">
        <f t="shared" si="2"/>
        <v>103.15313709</v>
      </c>
      <c r="H10" s="118">
        <v>2.7902717999999997</v>
      </c>
      <c r="I10" s="118">
        <v>15.263467800000001</v>
      </c>
      <c r="J10" s="320">
        <v>1.6</v>
      </c>
      <c r="K10" s="320">
        <v>1.3</v>
      </c>
      <c r="L10" s="295">
        <f t="shared" si="0"/>
        <v>20.953739600000002</v>
      </c>
      <c r="M10" s="320">
        <v>0</v>
      </c>
      <c r="N10" s="320">
        <v>0</v>
      </c>
      <c r="O10" s="320">
        <v>46.153830579999997</v>
      </c>
    </row>
    <row r="11" spans="1:15" customFormat="1">
      <c r="A11" s="114">
        <v>9</v>
      </c>
      <c r="B11" s="114" t="s">
        <v>60</v>
      </c>
      <c r="C11" s="294">
        <v>299.20999999999998</v>
      </c>
      <c r="D11" s="118">
        <v>131.27249605</v>
      </c>
      <c r="E11" s="121">
        <v>307.94275139999996</v>
      </c>
      <c r="F11" s="118">
        <v>316.41350770999998</v>
      </c>
      <c r="G11" s="295">
        <f t="shared" si="2"/>
        <v>1054.8387551599999</v>
      </c>
      <c r="H11" s="118">
        <v>677.61002258999986</v>
      </c>
      <c r="I11" s="118">
        <v>64.430468539999993</v>
      </c>
      <c r="J11" s="320">
        <v>55.790295260000008</v>
      </c>
      <c r="K11" s="320">
        <v>140.76800985</v>
      </c>
      <c r="L11" s="295">
        <f t="shared" si="0"/>
        <v>938.59879623999984</v>
      </c>
      <c r="M11" s="320">
        <v>176.69785727999999</v>
      </c>
      <c r="N11" s="320">
        <v>14.689736999999999</v>
      </c>
      <c r="O11" s="320">
        <v>15.32971</v>
      </c>
    </row>
    <row r="12" spans="1:15" customFormat="1">
      <c r="A12" s="114">
        <v>10</v>
      </c>
      <c r="B12" s="114" t="s">
        <v>55</v>
      </c>
      <c r="C12" s="294">
        <v>7.49</v>
      </c>
      <c r="D12" s="118">
        <v>122.592381</v>
      </c>
      <c r="E12" s="121">
        <v>39.002915000000002</v>
      </c>
      <c r="F12" s="118">
        <v>99.794442000000004</v>
      </c>
      <c r="G12" s="295">
        <f t="shared" si="2"/>
        <v>268.87973799999997</v>
      </c>
      <c r="H12" s="118">
        <v>53.017615999999997</v>
      </c>
      <c r="I12" s="118">
        <v>46.494370000000004</v>
      </c>
      <c r="J12" s="320">
        <v>40.821413</v>
      </c>
      <c r="K12" s="320">
        <v>8.1636469999999992</v>
      </c>
      <c r="L12" s="295">
        <f t="shared" si="0"/>
        <v>148.49704600000001</v>
      </c>
      <c r="M12" s="320">
        <v>1.525798</v>
      </c>
      <c r="N12" s="320">
        <v>12.710435</v>
      </c>
      <c r="O12" s="320">
        <v>9.0385000000000009</v>
      </c>
    </row>
    <row r="13" spans="1:15" customFormat="1">
      <c r="A13" s="114">
        <v>11</v>
      </c>
      <c r="B13" s="317" t="s">
        <v>289</v>
      </c>
      <c r="C13" s="294"/>
      <c r="D13" s="118"/>
      <c r="E13" s="121"/>
      <c r="F13" s="118"/>
      <c r="G13" s="295"/>
      <c r="H13" s="118"/>
      <c r="I13" s="118"/>
      <c r="J13" s="320">
        <v>0</v>
      </c>
      <c r="K13" s="320">
        <v>0</v>
      </c>
      <c r="L13" s="295">
        <f t="shared" si="0"/>
        <v>0</v>
      </c>
      <c r="M13" s="320">
        <v>0.99996600000000002</v>
      </c>
      <c r="N13" s="320">
        <v>0</v>
      </c>
      <c r="O13" s="320">
        <v>0</v>
      </c>
    </row>
    <row r="14" spans="1:15" customFormat="1">
      <c r="A14" s="114">
        <v>12</v>
      </c>
      <c r="B14" s="114" t="s">
        <v>59</v>
      </c>
      <c r="C14" s="294">
        <v>138.51</v>
      </c>
      <c r="D14" s="118">
        <v>94.678476119999999</v>
      </c>
      <c r="E14" s="121">
        <v>304.21977516999993</v>
      </c>
      <c r="F14" s="118">
        <v>39.510123</v>
      </c>
      <c r="G14" s="295">
        <f t="shared" si="2"/>
        <v>576.91837428999997</v>
      </c>
      <c r="H14" s="118">
        <v>91.456139120000003</v>
      </c>
      <c r="I14" s="118">
        <v>8.6610281299999983</v>
      </c>
      <c r="J14" s="320">
        <v>9.93434347</v>
      </c>
      <c r="K14" s="320">
        <v>12.931687369999999</v>
      </c>
      <c r="L14" s="295">
        <f t="shared" si="0"/>
        <v>122.98319809</v>
      </c>
      <c r="M14" s="320">
        <v>39.024684100000002</v>
      </c>
      <c r="N14" s="320">
        <v>25.792949369999999</v>
      </c>
      <c r="O14" s="320">
        <v>0.79395452</v>
      </c>
    </row>
    <row r="15" spans="1:15" customFormat="1">
      <c r="A15" s="114">
        <v>13</v>
      </c>
      <c r="B15" s="114" t="s">
        <v>61</v>
      </c>
      <c r="C15" s="294">
        <v>0</v>
      </c>
      <c r="D15" s="296">
        <v>0</v>
      </c>
      <c r="E15" s="121">
        <v>0</v>
      </c>
      <c r="F15" s="121"/>
      <c r="G15" s="295">
        <f t="shared" si="1"/>
        <v>0</v>
      </c>
      <c r="H15" s="118">
        <f t="shared" ref="H15" si="3">G15/1000000</f>
        <v>0</v>
      </c>
      <c r="I15" s="118">
        <v>0</v>
      </c>
      <c r="J15" s="320">
        <v>0</v>
      </c>
      <c r="K15" s="320">
        <v>0</v>
      </c>
      <c r="L15" s="295">
        <f t="shared" si="0"/>
        <v>0</v>
      </c>
      <c r="M15" s="320">
        <v>4.9970000000000001E-2</v>
      </c>
      <c r="N15" s="320">
        <v>0</v>
      </c>
      <c r="O15" s="320">
        <v>0</v>
      </c>
    </row>
    <row r="16" spans="1:15" customFormat="1">
      <c r="A16" s="114">
        <v>14</v>
      </c>
      <c r="B16" s="114" t="s">
        <v>71</v>
      </c>
      <c r="C16" s="294">
        <v>0</v>
      </c>
      <c r="D16" s="296">
        <v>0</v>
      </c>
      <c r="E16" s="121">
        <v>0</v>
      </c>
      <c r="F16" s="121"/>
      <c r="G16" s="295">
        <f t="shared" si="1"/>
        <v>0</v>
      </c>
      <c r="H16" s="118"/>
      <c r="I16" s="118">
        <v>0</v>
      </c>
      <c r="J16" s="320">
        <v>0</v>
      </c>
      <c r="K16" s="320">
        <v>0</v>
      </c>
      <c r="L16" s="295">
        <f t="shared" si="0"/>
        <v>0</v>
      </c>
      <c r="M16" s="320">
        <v>0</v>
      </c>
      <c r="N16" s="320">
        <v>0</v>
      </c>
      <c r="O16" s="320">
        <v>0</v>
      </c>
    </row>
    <row r="17" spans="1:15" s="71" customFormat="1">
      <c r="A17" s="114">
        <v>15</v>
      </c>
      <c r="B17" s="114" t="s">
        <v>69</v>
      </c>
      <c r="C17" s="294">
        <v>0</v>
      </c>
      <c r="D17" s="118">
        <v>0.11</v>
      </c>
      <c r="E17" s="121">
        <v>0</v>
      </c>
      <c r="F17" s="121"/>
      <c r="G17" s="295">
        <f t="shared" si="1"/>
        <v>0.11</v>
      </c>
      <c r="H17" s="118"/>
      <c r="I17" s="118">
        <v>0</v>
      </c>
      <c r="J17" s="320">
        <v>0</v>
      </c>
      <c r="K17" s="320">
        <v>0</v>
      </c>
      <c r="L17" s="295">
        <f t="shared" si="0"/>
        <v>0</v>
      </c>
      <c r="M17" s="320">
        <v>0</v>
      </c>
      <c r="N17" s="320">
        <v>0</v>
      </c>
      <c r="O17" s="320">
        <v>0.75995000000000001</v>
      </c>
    </row>
    <row r="18" spans="1:15" customFormat="1">
      <c r="A18" s="114">
        <v>16</v>
      </c>
      <c r="B18" s="114" t="s">
        <v>249</v>
      </c>
      <c r="C18" s="294"/>
      <c r="D18" s="296">
        <v>0</v>
      </c>
      <c r="E18" s="121">
        <v>15.5</v>
      </c>
      <c r="F18" s="118">
        <v>3.3765499999999999</v>
      </c>
      <c r="G18" s="295">
        <f>SUM(C18:F18)</f>
        <v>18.876550000000002</v>
      </c>
      <c r="H18" s="118">
        <v>34.642765379999993</v>
      </c>
      <c r="I18" s="118">
        <v>1.1599999999999999</v>
      </c>
      <c r="J18" s="320">
        <v>0</v>
      </c>
      <c r="K18" s="320">
        <v>8.8562539999999998</v>
      </c>
      <c r="L18" s="295">
        <f t="shared" si="0"/>
        <v>44.659019379999989</v>
      </c>
      <c r="M18" s="320">
        <v>4.0519800000000004</v>
      </c>
      <c r="N18" s="320">
        <v>0</v>
      </c>
      <c r="O18" s="320">
        <v>0.44357999999999997</v>
      </c>
    </row>
    <row r="19" spans="1:15" customFormat="1">
      <c r="A19" s="114">
        <v>17</v>
      </c>
      <c r="B19" s="114" t="s">
        <v>95</v>
      </c>
      <c r="C19" s="294">
        <v>0.66</v>
      </c>
      <c r="D19" s="118">
        <v>0.249975</v>
      </c>
      <c r="E19" s="121">
        <v>9.9974999999999994E-2</v>
      </c>
      <c r="F19" s="118">
        <v>1.4920714799999999</v>
      </c>
      <c r="G19" s="295">
        <f>SUM(C19:F19)</f>
        <v>2.5020214799999998</v>
      </c>
      <c r="H19" s="118">
        <v>0.59982321999999999</v>
      </c>
      <c r="I19" s="118"/>
      <c r="J19" s="320">
        <v>0</v>
      </c>
      <c r="K19" s="320">
        <v>0</v>
      </c>
      <c r="L19" s="295">
        <f t="shared" si="0"/>
        <v>0.59982321999999999</v>
      </c>
      <c r="M19" s="320">
        <v>0</v>
      </c>
      <c r="N19" s="320">
        <v>0</v>
      </c>
      <c r="O19" s="320">
        <v>2.5000000000000001E-2</v>
      </c>
    </row>
    <row r="20" spans="1:15" customFormat="1">
      <c r="A20" s="114">
        <v>18</v>
      </c>
      <c r="B20" s="114" t="s">
        <v>70</v>
      </c>
      <c r="C20" s="294">
        <v>1368.29</v>
      </c>
      <c r="D20" s="118">
        <v>800.54302661999998</v>
      </c>
      <c r="E20" s="121">
        <v>430.15404165000001</v>
      </c>
      <c r="F20" s="118">
        <v>329.23371182000005</v>
      </c>
      <c r="G20" s="295">
        <f>SUM(C20:F20)</f>
        <v>2928.2207800900005</v>
      </c>
      <c r="H20" s="118">
        <v>611.67759319000004</v>
      </c>
      <c r="I20" s="118">
        <v>37.200552469999998</v>
      </c>
      <c r="J20" s="320">
        <v>62.61464909</v>
      </c>
      <c r="K20" s="320">
        <v>110.15715950999999</v>
      </c>
      <c r="L20" s="295">
        <f t="shared" si="0"/>
        <v>821.64995425999996</v>
      </c>
      <c r="M20" s="320">
        <v>96.366407790000011</v>
      </c>
      <c r="N20" s="320">
        <v>0</v>
      </c>
      <c r="O20" s="320">
        <v>1.0060091600000001</v>
      </c>
    </row>
    <row r="21" spans="1:15" customFormat="1">
      <c r="A21" s="114">
        <v>19</v>
      </c>
      <c r="B21" s="114" t="s">
        <v>68</v>
      </c>
      <c r="C21" s="294">
        <v>0.03</v>
      </c>
      <c r="D21" s="118">
        <v>0.5</v>
      </c>
      <c r="E21" s="121">
        <v>0</v>
      </c>
      <c r="F21" s="118">
        <v>0</v>
      </c>
      <c r="G21" s="295">
        <f t="shared" si="1"/>
        <v>0.53</v>
      </c>
      <c r="H21" s="118"/>
      <c r="I21" s="118"/>
      <c r="J21" s="320">
        <v>0</v>
      </c>
      <c r="K21" s="320">
        <v>0</v>
      </c>
      <c r="L21" s="295">
        <f t="shared" si="0"/>
        <v>0</v>
      </c>
      <c r="M21" s="320">
        <v>0</v>
      </c>
      <c r="N21" s="320">
        <v>0</v>
      </c>
      <c r="O21" s="320">
        <v>0</v>
      </c>
    </row>
    <row r="22" spans="1:15" customFormat="1" ht="15.75" customHeight="1">
      <c r="A22" s="114">
        <v>20</v>
      </c>
      <c r="B22" s="114" t="s">
        <v>52</v>
      </c>
      <c r="C22" s="294">
        <v>3606.09</v>
      </c>
      <c r="D22" s="118">
        <v>2163.0438229599999</v>
      </c>
      <c r="E22" s="121">
        <v>1630.9138536399998</v>
      </c>
      <c r="F22" s="118">
        <v>1225.1669903600002</v>
      </c>
      <c r="G22" s="295">
        <f>SUM(C22:F22)</f>
        <v>8625.2146669600006</v>
      </c>
      <c r="H22" s="118">
        <v>1378.78341998</v>
      </c>
      <c r="I22" s="118">
        <v>345.30474237999999</v>
      </c>
      <c r="J22" s="320">
        <v>279.68359778999996</v>
      </c>
      <c r="K22" s="320">
        <v>163.68708523000001</v>
      </c>
      <c r="L22" s="295">
        <f t="shared" si="0"/>
        <v>2167.4588453799997</v>
      </c>
      <c r="M22" s="320">
        <v>461.59782458680411</v>
      </c>
      <c r="N22" s="320">
        <v>310.20990455999998</v>
      </c>
      <c r="O22" s="320">
        <v>537.92438750999997</v>
      </c>
    </row>
    <row r="23" spans="1:15" customFormat="1">
      <c r="A23" s="114">
        <v>21</v>
      </c>
      <c r="B23" s="115" t="s">
        <v>54</v>
      </c>
      <c r="C23" s="294">
        <v>1072.9100000000001</v>
      </c>
      <c r="D23" s="118">
        <v>919.04291855999998</v>
      </c>
      <c r="E23" s="121">
        <v>502.46696988000002</v>
      </c>
      <c r="F23" s="118">
        <v>329.75765490999999</v>
      </c>
      <c r="G23" s="295">
        <f>SUM(C23:F23)</f>
        <v>2824.1775433499997</v>
      </c>
      <c r="H23" s="118">
        <v>1656.59728225</v>
      </c>
      <c r="I23" s="118">
        <v>425.21163481000002</v>
      </c>
      <c r="J23" s="320">
        <v>438.97928397000004</v>
      </c>
      <c r="K23" s="320">
        <v>22.297180659999995</v>
      </c>
      <c r="L23" s="295">
        <f t="shared" si="0"/>
        <v>2543.0853816899998</v>
      </c>
      <c r="M23" s="320">
        <v>633.07062087000008</v>
      </c>
      <c r="N23" s="320">
        <v>282.37185577999998</v>
      </c>
      <c r="O23" s="320">
        <v>326.01284440000006</v>
      </c>
    </row>
    <row r="24" spans="1:15" customFormat="1">
      <c r="A24" s="114">
        <v>22</v>
      </c>
      <c r="B24" s="114" t="s">
        <v>56</v>
      </c>
      <c r="C24" s="294">
        <v>4.29</v>
      </c>
      <c r="D24" s="118">
        <v>17.96564017</v>
      </c>
      <c r="E24" s="121">
        <v>7.5189849999999998</v>
      </c>
      <c r="F24" s="118">
        <v>21.889548820000002</v>
      </c>
      <c r="G24" s="295">
        <f>SUM(C24:F24)</f>
        <v>51.664173990000002</v>
      </c>
      <c r="H24" s="118">
        <v>4.0864019999999996</v>
      </c>
      <c r="I24" s="118">
        <v>0.55184200000000005</v>
      </c>
      <c r="J24" s="320">
        <v>8.8692699200000007</v>
      </c>
      <c r="K24" s="320">
        <v>3.7199420000000001</v>
      </c>
      <c r="L24" s="295">
        <f t="shared" si="0"/>
        <v>17.227455920000001</v>
      </c>
      <c r="M24" s="320">
        <v>5.9149099999999999</v>
      </c>
      <c r="N24" s="320">
        <v>0.59997999999999996</v>
      </c>
      <c r="O24" s="320">
        <v>0.18</v>
      </c>
    </row>
    <row r="25" spans="1:15" customFormat="1">
      <c r="A25" s="114">
        <v>23</v>
      </c>
      <c r="B25" s="114" t="s">
        <v>96</v>
      </c>
      <c r="C25" s="294">
        <v>0.41</v>
      </c>
      <c r="D25" s="296">
        <v>0</v>
      </c>
      <c r="E25" s="121">
        <v>6.7189648699999998</v>
      </c>
      <c r="F25" s="121">
        <f>'[1]Capital Importation'!$P$224</f>
        <v>0</v>
      </c>
      <c r="G25" s="295">
        <f t="shared" si="1"/>
        <v>7.1289648699999999</v>
      </c>
      <c r="H25" s="118">
        <v>0.31675999999999999</v>
      </c>
      <c r="I25" s="118">
        <v>0</v>
      </c>
      <c r="J25" s="320">
        <v>0</v>
      </c>
      <c r="K25" s="320">
        <v>0</v>
      </c>
      <c r="L25" s="295">
        <f t="shared" si="0"/>
        <v>0.31675999999999999</v>
      </c>
      <c r="M25" s="320">
        <v>0</v>
      </c>
      <c r="N25" s="320">
        <v>0</v>
      </c>
      <c r="O25" s="320">
        <v>0</v>
      </c>
    </row>
    <row r="26" spans="1:15" customFormat="1">
      <c r="A26" s="114">
        <v>24</v>
      </c>
      <c r="B26" s="114" t="s">
        <v>63</v>
      </c>
      <c r="C26" s="294">
        <v>111.27</v>
      </c>
      <c r="D26" s="118">
        <v>51.0682002</v>
      </c>
      <c r="E26" s="121">
        <v>70.99931620000001</v>
      </c>
      <c r="F26" s="118">
        <v>48.678401599999994</v>
      </c>
      <c r="G26" s="295">
        <f>SUM(C26:F26)</f>
        <v>282.015918</v>
      </c>
      <c r="H26" s="118">
        <v>43.302110200000001</v>
      </c>
      <c r="I26" s="118">
        <v>22.326870100000001</v>
      </c>
      <c r="J26" s="320">
        <v>23.331579999999999</v>
      </c>
      <c r="K26" s="320">
        <v>59.182170899999996</v>
      </c>
      <c r="L26" s="295">
        <f t="shared" si="0"/>
        <v>148.14273119999999</v>
      </c>
      <c r="M26" s="320">
        <v>14.8627</v>
      </c>
      <c r="N26" s="320">
        <v>29.585948800000001</v>
      </c>
      <c r="O26" s="320">
        <v>162.04820619999998</v>
      </c>
    </row>
    <row r="27" spans="1:15" customFormat="1">
      <c r="A27" s="114">
        <v>25</v>
      </c>
      <c r="B27" s="114" t="s">
        <v>66</v>
      </c>
      <c r="C27" s="294">
        <v>159.97999999999999</v>
      </c>
      <c r="D27" s="118">
        <v>306.35599074999999</v>
      </c>
      <c r="E27" s="121">
        <v>204.39598182999998</v>
      </c>
      <c r="F27" s="118">
        <v>82.998616310000003</v>
      </c>
      <c r="G27" s="295">
        <f>SUM(C27:F27)</f>
        <v>753.73058888999992</v>
      </c>
      <c r="H27" s="118">
        <v>79.597319999999996</v>
      </c>
      <c r="I27" s="118">
        <v>3.3678414999999999</v>
      </c>
      <c r="J27" s="320">
        <v>11.99745484</v>
      </c>
      <c r="K27" s="320">
        <v>23.535906000000001</v>
      </c>
      <c r="L27" s="295">
        <f t="shared" si="0"/>
        <v>118.49852233999999</v>
      </c>
      <c r="M27" s="320">
        <v>10.17365</v>
      </c>
      <c r="N27" s="320">
        <v>5.9999799999999999</v>
      </c>
      <c r="O27" s="320">
        <v>200</v>
      </c>
    </row>
    <row r="28" spans="1:15" customFormat="1">
      <c r="A28" s="114">
        <v>26</v>
      </c>
      <c r="B28" s="114" t="s">
        <v>67</v>
      </c>
      <c r="C28" s="294">
        <v>0</v>
      </c>
      <c r="D28" s="296">
        <v>0</v>
      </c>
      <c r="E28" s="121">
        <v>0</v>
      </c>
      <c r="F28" s="121"/>
      <c r="G28" s="295">
        <f t="shared" si="1"/>
        <v>0</v>
      </c>
      <c r="H28" s="118"/>
      <c r="I28" s="118"/>
      <c r="J28" s="320">
        <v>0</v>
      </c>
      <c r="K28" s="320">
        <v>0</v>
      </c>
      <c r="L28" s="295">
        <f t="shared" si="0"/>
        <v>0</v>
      </c>
      <c r="M28" s="320">
        <v>0</v>
      </c>
      <c r="N28" s="320">
        <v>0</v>
      </c>
      <c r="O28" s="320">
        <v>0</v>
      </c>
    </row>
    <row r="29" spans="1:15" customFormat="1">
      <c r="A29" s="114">
        <v>27</v>
      </c>
      <c r="B29" s="114" t="s">
        <v>72</v>
      </c>
      <c r="C29" s="294">
        <v>2.81</v>
      </c>
      <c r="D29" s="118">
        <v>1.9499899999999999</v>
      </c>
      <c r="E29" s="121">
        <v>14.02</v>
      </c>
      <c r="F29" s="118">
        <v>9.530136719999998</v>
      </c>
      <c r="G29" s="295">
        <f>SUM(C29:F29)</f>
        <v>28.310126719999996</v>
      </c>
      <c r="H29" s="118">
        <v>3.4149600000000002</v>
      </c>
      <c r="I29" s="118">
        <v>1.58168</v>
      </c>
      <c r="J29" s="320">
        <v>7.0287819999999996</v>
      </c>
      <c r="K29" s="320">
        <v>1.486826</v>
      </c>
      <c r="L29" s="295">
        <f t="shared" si="0"/>
        <v>13.512248</v>
      </c>
      <c r="M29" s="320">
        <v>4.7032539500000006</v>
      </c>
      <c r="N29" s="320">
        <v>3.9999899999999999</v>
      </c>
      <c r="O29" s="320">
        <v>7.09853253</v>
      </c>
    </row>
    <row r="30" spans="1:15" customFormat="1">
      <c r="A30" s="114">
        <v>28</v>
      </c>
      <c r="B30" s="114" t="s">
        <v>57</v>
      </c>
      <c r="C30" s="294">
        <v>141.57</v>
      </c>
      <c r="D30" s="118">
        <v>81.040736629999998</v>
      </c>
      <c r="E30" s="121">
        <v>72.180000000000007</v>
      </c>
      <c r="F30" s="118">
        <v>99.383749690000002</v>
      </c>
      <c r="G30" s="295">
        <f>SUM(C30:F30)</f>
        <v>394.17448631999997</v>
      </c>
      <c r="H30" s="118">
        <v>71.473082519999991</v>
      </c>
      <c r="I30" s="118">
        <v>21.6305999</v>
      </c>
      <c r="J30" s="320">
        <v>51.333615500000001</v>
      </c>
      <c r="K30" s="320">
        <v>126.55780412999999</v>
      </c>
      <c r="L30" s="295">
        <f t="shared" si="0"/>
        <v>270.99510205000001</v>
      </c>
      <c r="M30" s="320">
        <v>83.942422700000009</v>
      </c>
      <c r="N30" s="320">
        <v>51.395460039999996</v>
      </c>
      <c r="O30" s="320">
        <v>50.118294379999995</v>
      </c>
    </row>
    <row r="31" spans="1:15">
      <c r="A31" s="114"/>
      <c r="B31" s="116" t="s">
        <v>42</v>
      </c>
      <c r="C31" s="297">
        <f>SUM(C3:C30)</f>
        <v>8508.4799999999977</v>
      </c>
      <c r="D31" s="297">
        <f>SUM(D3:D30)</f>
        <v>6052.3104562600001</v>
      </c>
      <c r="E31" s="297">
        <f>SUM(E3:E30)</f>
        <v>5626.8793362699998</v>
      </c>
      <c r="F31" s="297">
        <f>SUM(F3:F30)</f>
        <v>3802.3827975700005</v>
      </c>
      <c r="G31" s="295">
        <f t="shared" si="1"/>
        <v>23990.052590099996</v>
      </c>
      <c r="H31" s="298">
        <f>SUM(H3:H30)</f>
        <v>5854.3788753199997</v>
      </c>
      <c r="I31" s="298">
        <f>SUM(I3:I30)</f>
        <v>1294.9448597200001</v>
      </c>
      <c r="J31" s="320">
        <v>1461.4868173400002</v>
      </c>
      <c r="K31" s="320">
        <v>1045.3189044100002</v>
      </c>
      <c r="L31" s="295">
        <f t="shared" si="0"/>
        <v>9656.1294567900004</v>
      </c>
      <c r="M31" s="320">
        <v>1905.8880302068044</v>
      </c>
      <c r="N31" s="320">
        <v>875.61706910999987</v>
      </c>
      <c r="O31" s="320">
        <v>1731.3740539699997</v>
      </c>
    </row>
    <row r="32" spans="1:15">
      <c r="D32" s="299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09375" defaultRowHeight="14.4"/>
  <cols>
    <col min="1" max="1" width="9.109375" style="9"/>
    <col min="2" max="2" width="38.44140625" style="9" customWidth="1"/>
    <col min="3" max="3" width="16.5546875" style="9" customWidth="1"/>
    <col min="4" max="4" width="20.5546875" style="9" customWidth="1"/>
    <col min="5" max="5" width="22.44140625" style="9" customWidth="1"/>
    <col min="6" max="6" width="20.5546875" style="21" customWidth="1"/>
    <col min="7" max="7" width="22" style="33" customWidth="1"/>
    <col min="8" max="9" width="16" style="9" customWidth="1"/>
    <col min="10" max="10" width="16.44140625" style="9" customWidth="1"/>
    <col min="11" max="11" width="18.88671875" style="35" customWidth="1"/>
    <col min="12" max="12" width="21.109375" style="33" customWidth="1"/>
    <col min="13" max="13" width="18.5546875" style="9" customWidth="1"/>
    <col min="14" max="14" width="17.44140625" style="9" customWidth="1"/>
    <col min="15" max="15" width="18.5546875" style="9" customWidth="1"/>
    <col min="16" max="16" width="18.88671875" style="35" customWidth="1"/>
    <col min="17" max="17" width="21.109375" style="33" customWidth="1"/>
    <col min="18" max="18" width="15.5546875" style="9" customWidth="1"/>
    <col min="19" max="19" width="17" style="9" customWidth="1"/>
    <col min="20" max="20" width="16.44140625" style="9" customWidth="1"/>
    <col min="21" max="21" width="18.88671875" style="35" customWidth="1"/>
    <col min="22" max="22" width="21.109375" style="33" customWidth="1"/>
    <col min="23" max="23" width="19.5546875" style="70" customWidth="1"/>
    <col min="24" max="24" width="21.109375" style="33" customWidth="1"/>
    <col min="25" max="26" width="9.109375" style="9"/>
    <col min="27" max="27" width="8.44140625" style="9" customWidth="1"/>
    <col min="28" max="16384" width="9.109375" style="9"/>
  </cols>
  <sheetData>
    <row r="2" spans="1:24" ht="21.6" thickBot="1">
      <c r="A2" s="6" t="s">
        <v>44</v>
      </c>
      <c r="B2" s="7"/>
      <c r="C2" s="7"/>
      <c r="D2" s="7"/>
      <c r="E2" s="7"/>
      <c r="F2" s="8"/>
    </row>
    <row r="3" spans="1:24" ht="23.4">
      <c r="A3" s="343" t="s">
        <v>45</v>
      </c>
      <c r="B3" s="344"/>
      <c r="C3" s="344"/>
      <c r="D3" s="344"/>
      <c r="E3" s="344"/>
      <c r="F3" s="344"/>
      <c r="G3" s="345"/>
      <c r="H3" s="35"/>
      <c r="I3" s="35"/>
      <c r="J3" s="35"/>
      <c r="L3" s="38"/>
      <c r="M3" s="35"/>
      <c r="N3" s="35"/>
      <c r="O3" s="35"/>
      <c r="Q3" s="38"/>
      <c r="V3" s="38"/>
      <c r="W3" s="70">
        <v>2017</v>
      </c>
      <c r="X3" s="38"/>
    </row>
    <row r="4" spans="1:24">
      <c r="A4" s="10" t="s">
        <v>46</v>
      </c>
      <c r="B4" s="11" t="s">
        <v>47</v>
      </c>
      <c r="C4" s="12" t="s">
        <v>48</v>
      </c>
      <c r="D4" s="12" t="s">
        <v>49</v>
      </c>
      <c r="E4" s="13" t="s">
        <v>50</v>
      </c>
      <c r="F4" s="14" t="s">
        <v>51</v>
      </c>
      <c r="G4" s="22" t="s">
        <v>79</v>
      </c>
      <c r="H4" s="28" t="s">
        <v>75</v>
      </c>
      <c r="I4" s="28" t="s">
        <v>76</v>
      </c>
      <c r="J4" s="28" t="s">
        <v>77</v>
      </c>
      <c r="K4" s="36" t="s">
        <v>80</v>
      </c>
      <c r="L4" s="22" t="s">
        <v>81</v>
      </c>
      <c r="M4" s="28" t="s">
        <v>82</v>
      </c>
      <c r="N4" s="28" t="s">
        <v>83</v>
      </c>
      <c r="O4" s="28" t="s">
        <v>84</v>
      </c>
      <c r="P4" s="36" t="s">
        <v>85</v>
      </c>
      <c r="Q4" s="22" t="s">
        <v>87</v>
      </c>
      <c r="R4" s="28" t="s">
        <v>88</v>
      </c>
      <c r="S4" s="28" t="s">
        <v>89</v>
      </c>
      <c r="T4" s="28" t="s">
        <v>90</v>
      </c>
      <c r="U4" s="36" t="s">
        <v>91</v>
      </c>
      <c r="V4" s="22" t="s">
        <v>92</v>
      </c>
      <c r="W4" s="52" t="s">
        <v>42</v>
      </c>
      <c r="X4" s="22" t="s">
        <v>92</v>
      </c>
    </row>
    <row r="5" spans="1:24">
      <c r="A5" s="15">
        <v>1</v>
      </c>
      <c r="B5" s="16" t="s">
        <v>62</v>
      </c>
      <c r="C5" s="17">
        <v>29589222.870000001</v>
      </c>
      <c r="D5" s="17">
        <v>33212738.010000002</v>
      </c>
      <c r="E5" s="18">
        <v>19996132.359999999</v>
      </c>
      <c r="F5" s="19">
        <f>SUM(C5:E5)</f>
        <v>82798093.24000001</v>
      </c>
      <c r="G5" s="34">
        <f>F5/F$31*100</f>
        <v>9.1160330719841944</v>
      </c>
      <c r="H5" s="23">
        <v>42895760.909999996</v>
      </c>
      <c r="I5" s="23">
        <v>243997326.46000001</v>
      </c>
      <c r="J5" s="24">
        <v>302949729.74000001</v>
      </c>
      <c r="K5" s="37">
        <f>SUM(H5:J5)</f>
        <v>589842817.11000001</v>
      </c>
      <c r="L5" s="34">
        <f>K5/K$31*100</f>
        <v>32.909004789266461</v>
      </c>
      <c r="M5" s="23">
        <v>419396464.73000002</v>
      </c>
      <c r="N5" s="23">
        <v>40039775</v>
      </c>
      <c r="O5" s="24"/>
      <c r="P5" s="37">
        <f>O5+N5+M5</f>
        <v>459436239.73000002</v>
      </c>
      <c r="Q5" s="34">
        <f>P5/P$31*100</f>
        <v>11.083852169460439</v>
      </c>
      <c r="R5" s="68">
        <v>61365741.619999997</v>
      </c>
      <c r="S5" s="68">
        <v>182468419</v>
      </c>
      <c r="T5" s="68">
        <v>99374788.659999996</v>
      </c>
      <c r="U5" s="37">
        <f>T5+S5+R5</f>
        <v>343208949.27999997</v>
      </c>
      <c r="V5" s="34">
        <f>U5/U$31*100</f>
        <v>6.3759624954913035</v>
      </c>
      <c r="W5" s="51">
        <f>U5+P5+K5+F5</f>
        <v>1475286099.3599999</v>
      </c>
      <c r="X5" s="34">
        <f>W5/W$31*100</f>
        <v>12.064260770155895</v>
      </c>
    </row>
    <row r="6" spans="1:24">
      <c r="A6" s="15">
        <v>2</v>
      </c>
      <c r="B6" s="16" t="s">
        <v>53</v>
      </c>
      <c r="C6" s="17">
        <v>20694365.829999998</v>
      </c>
      <c r="D6" s="17">
        <v>13132617.49</v>
      </c>
      <c r="E6" s="18">
        <v>12688437.41</v>
      </c>
      <c r="F6" s="19">
        <f t="shared" ref="F6:F30" si="0">SUM(C6:E6)</f>
        <v>46515420.730000004</v>
      </c>
      <c r="G6" s="34">
        <f t="shared" ref="G6:G31" si="1">F6/F$31*100</f>
        <v>5.1213270395348438</v>
      </c>
      <c r="H6" s="23">
        <v>228688315.72</v>
      </c>
      <c r="I6" s="23">
        <v>114049076.09999999</v>
      </c>
      <c r="J6" s="24"/>
      <c r="K6" s="37">
        <f t="shared" ref="K6:K30" si="2">SUM(H6:J6)</f>
        <v>342737391.81999999</v>
      </c>
      <c r="L6" s="34">
        <f t="shared" ref="L6:L31" si="3">K6/K$31*100</f>
        <v>19.12229180670284</v>
      </c>
      <c r="M6" s="23">
        <v>36972963.780000001</v>
      </c>
      <c r="N6" s="23">
        <v>108209075.47</v>
      </c>
      <c r="O6" s="24">
        <v>347444690.25999999</v>
      </c>
      <c r="P6" s="37">
        <f t="shared" ref="P6:P8" si="4">O6+N6+M6</f>
        <v>492626729.50999999</v>
      </c>
      <c r="Q6" s="34">
        <f t="shared" ref="Q6:Q31" si="5">P6/P$31*100</f>
        <v>11.884569331802053</v>
      </c>
      <c r="R6" s="68">
        <v>85584945.090000004</v>
      </c>
      <c r="S6" s="68">
        <v>201770887.34999999</v>
      </c>
      <c r="T6" s="68">
        <v>90837486.329999998</v>
      </c>
      <c r="U6" s="37">
        <f t="shared" ref="U6:U30" si="6">T6+S6+R6</f>
        <v>378193318.76999998</v>
      </c>
      <c r="V6" s="34">
        <f t="shared" ref="V6:X31" si="7">U6/U$31*100</f>
        <v>7.0258844403141136</v>
      </c>
      <c r="W6" s="51">
        <f t="shared" ref="W6:W30" si="8">U6+P6+K6+F6</f>
        <v>1260072860.8299999</v>
      </c>
      <c r="X6" s="34">
        <f t="shared" si="7"/>
        <v>10.30433865610491</v>
      </c>
    </row>
    <row r="7" spans="1:24" ht="15" thickBot="1">
      <c r="A7" s="15">
        <v>3</v>
      </c>
      <c r="B7" s="16" t="s">
        <v>73</v>
      </c>
      <c r="C7" s="17">
        <v>16497672.5</v>
      </c>
      <c r="D7" s="17">
        <v>174886610.25</v>
      </c>
      <c r="E7" s="18">
        <v>40147781.700000003</v>
      </c>
      <c r="F7" s="19">
        <f t="shared" si="0"/>
        <v>231532064.44999999</v>
      </c>
      <c r="G7" s="34">
        <f t="shared" si="1"/>
        <v>25.491576848672072</v>
      </c>
      <c r="H7" s="23">
        <v>19492343.469999999</v>
      </c>
      <c r="I7" s="23">
        <v>94903706.790000007</v>
      </c>
      <c r="J7" s="24">
        <v>220851124.49000001</v>
      </c>
      <c r="K7" s="37">
        <f t="shared" si="2"/>
        <v>335247174.75</v>
      </c>
      <c r="L7" s="34">
        <f t="shared" si="3"/>
        <v>18.704391338511996</v>
      </c>
      <c r="M7" s="23">
        <v>535993875.81</v>
      </c>
      <c r="N7" s="23"/>
      <c r="O7" s="24"/>
      <c r="P7" s="37">
        <f t="shared" si="4"/>
        <v>535993875.81</v>
      </c>
      <c r="Q7" s="34">
        <f t="shared" si="5"/>
        <v>12.930797289098248</v>
      </c>
      <c r="R7" s="68">
        <v>11000000</v>
      </c>
      <c r="S7" s="68">
        <v>1928085</v>
      </c>
      <c r="T7" s="68">
        <v>1928085</v>
      </c>
      <c r="U7" s="37">
        <f t="shared" si="6"/>
        <v>14856170</v>
      </c>
      <c r="V7" s="34">
        <f t="shared" si="7"/>
        <v>0.27599042200197915</v>
      </c>
      <c r="W7" s="51">
        <f t="shared" si="8"/>
        <v>1117629285.01</v>
      </c>
      <c r="X7" s="34">
        <f t="shared" si="7"/>
        <v>9.1394958202160268</v>
      </c>
    </row>
    <row r="8" spans="1:24" ht="15" thickBot="1">
      <c r="A8" s="15">
        <v>4</v>
      </c>
      <c r="B8" s="16" t="s">
        <v>65</v>
      </c>
      <c r="C8" s="17">
        <v>900000</v>
      </c>
      <c r="D8" s="17">
        <v>5180275</v>
      </c>
      <c r="E8" s="18">
        <v>5110336.3</v>
      </c>
      <c r="F8" s="19">
        <f t="shared" si="0"/>
        <v>11190611.300000001</v>
      </c>
      <c r="G8" s="34">
        <f t="shared" si="1"/>
        <v>1.232081304225455</v>
      </c>
      <c r="H8" s="23"/>
      <c r="I8" s="23"/>
      <c r="J8" s="24"/>
      <c r="K8" s="37">
        <f t="shared" si="2"/>
        <v>0</v>
      </c>
      <c r="L8" s="34">
        <f t="shared" si="3"/>
        <v>0</v>
      </c>
      <c r="M8" s="50">
        <v>5399960.2400000002</v>
      </c>
      <c r="N8" s="50">
        <v>1518423.48</v>
      </c>
      <c r="O8" s="42"/>
      <c r="P8" s="37">
        <f t="shared" si="4"/>
        <v>6918383.7200000007</v>
      </c>
      <c r="Q8" s="34">
        <f t="shared" si="5"/>
        <v>0.16690529778222593</v>
      </c>
      <c r="R8" s="68">
        <v>524000</v>
      </c>
      <c r="S8" s="68">
        <v>11260000</v>
      </c>
      <c r="U8" s="37">
        <f t="shared" si="6"/>
        <v>11784000</v>
      </c>
      <c r="V8" s="34">
        <f t="shared" si="7"/>
        <v>0.21891719957911915</v>
      </c>
      <c r="W8" s="51">
        <f t="shared" si="8"/>
        <v>29892995.02</v>
      </c>
      <c r="X8" s="34">
        <f t="shared" si="7"/>
        <v>0.24445216916142634</v>
      </c>
    </row>
    <row r="9" spans="1:24" ht="15" thickBot="1">
      <c r="A9" s="15">
        <v>5</v>
      </c>
      <c r="B9" s="16" t="s">
        <v>58</v>
      </c>
      <c r="C9" s="17">
        <v>1034206</v>
      </c>
      <c r="D9" s="17">
        <v>2017514.37</v>
      </c>
      <c r="E9" s="18"/>
      <c r="F9" s="19">
        <f t="shared" si="0"/>
        <v>3051720.37</v>
      </c>
      <c r="G9" s="34">
        <f t="shared" si="1"/>
        <v>0.33599304924486012</v>
      </c>
      <c r="H9" s="23"/>
      <c r="I9" s="23"/>
      <c r="J9" s="24"/>
      <c r="K9" s="37">
        <f t="shared" si="2"/>
        <v>0</v>
      </c>
      <c r="L9" s="34">
        <f t="shared" si="3"/>
        <v>0</v>
      </c>
      <c r="M9" s="78">
        <v>645064</v>
      </c>
      <c r="N9" s="80"/>
      <c r="O9" s="41"/>
      <c r="P9" s="37">
        <f>O9+N9+M9</f>
        <v>645064</v>
      </c>
      <c r="Q9" s="34">
        <f t="shared" si="5"/>
        <v>1.5562102850316282E-2</v>
      </c>
      <c r="R9" s="68">
        <v>4594785.93</v>
      </c>
      <c r="S9" s="68">
        <v>5128624.38</v>
      </c>
      <c r="T9" s="68">
        <v>104423827.67</v>
      </c>
      <c r="U9" s="37">
        <f t="shared" si="6"/>
        <v>114147237.97999999</v>
      </c>
      <c r="V9" s="34">
        <f t="shared" si="7"/>
        <v>2.1205697282987837</v>
      </c>
      <c r="W9" s="51">
        <f t="shared" si="8"/>
        <v>117844022.34999999</v>
      </c>
      <c r="X9" s="34">
        <f t="shared" si="7"/>
        <v>0.96367817500024822</v>
      </c>
    </row>
    <row r="10" spans="1:24" ht="15" thickBot="1">
      <c r="A10" s="15">
        <v>6</v>
      </c>
      <c r="B10" s="16" t="s">
        <v>74</v>
      </c>
      <c r="C10" s="17">
        <v>13448703.550000001</v>
      </c>
      <c r="D10" s="17">
        <v>28111599.27</v>
      </c>
      <c r="E10" s="18">
        <v>53597940.789999999</v>
      </c>
      <c r="F10" s="19">
        <f t="shared" si="0"/>
        <v>95158243.609999999</v>
      </c>
      <c r="G10" s="34">
        <f t="shared" si="1"/>
        <v>10.476880105272922</v>
      </c>
      <c r="H10" s="23">
        <v>110326493.70999999</v>
      </c>
      <c r="I10" s="23">
        <v>45879674.759999998</v>
      </c>
      <c r="J10" s="24">
        <v>14025708.42</v>
      </c>
      <c r="K10" s="37">
        <f t="shared" si="2"/>
        <v>170231876.88999999</v>
      </c>
      <c r="L10" s="34">
        <f t="shared" si="3"/>
        <v>9.4977195438392172</v>
      </c>
      <c r="M10" s="79">
        <v>0</v>
      </c>
      <c r="N10" s="80">
        <v>0</v>
      </c>
      <c r="O10" s="80">
        <v>0</v>
      </c>
      <c r="P10" s="37">
        <f>O10+N10+M10</f>
        <v>0</v>
      </c>
      <c r="Q10" s="34">
        <f t="shared" si="5"/>
        <v>0</v>
      </c>
      <c r="R10" s="53">
        <v>0</v>
      </c>
      <c r="S10" s="9">
        <v>0</v>
      </c>
      <c r="T10" s="69">
        <v>0</v>
      </c>
      <c r="U10" s="37">
        <f t="shared" si="6"/>
        <v>0</v>
      </c>
      <c r="V10" s="34">
        <f t="shared" si="7"/>
        <v>0</v>
      </c>
      <c r="W10" s="51">
        <f t="shared" si="8"/>
        <v>265390120.5</v>
      </c>
      <c r="X10" s="34">
        <f t="shared" si="7"/>
        <v>2.1702472631742782</v>
      </c>
    </row>
    <row r="11" spans="1:24" ht="15" thickBot="1">
      <c r="A11" s="15">
        <v>7</v>
      </c>
      <c r="B11" s="16" t="s">
        <v>93</v>
      </c>
      <c r="C11" s="17"/>
      <c r="D11" s="17"/>
      <c r="E11" s="18"/>
      <c r="F11" s="19">
        <f t="shared" si="0"/>
        <v>0</v>
      </c>
      <c r="G11" s="34">
        <f t="shared" si="1"/>
        <v>0</v>
      </c>
      <c r="H11" s="23"/>
      <c r="I11" s="23"/>
      <c r="J11" s="24"/>
      <c r="K11" s="37">
        <f t="shared" si="2"/>
        <v>0</v>
      </c>
      <c r="L11" s="34">
        <f t="shared" si="3"/>
        <v>0</v>
      </c>
      <c r="M11" s="43">
        <v>0</v>
      </c>
      <c r="N11" s="81">
        <v>624984</v>
      </c>
      <c r="O11" s="83">
        <v>0</v>
      </c>
      <c r="P11" s="37">
        <f>O11+N11+M11</f>
        <v>624984</v>
      </c>
      <c r="Q11" s="34">
        <f t="shared" si="5"/>
        <v>1.507767490946956E-2</v>
      </c>
      <c r="R11" s="53"/>
      <c r="S11" s="68">
        <v>6660652.8799999999</v>
      </c>
      <c r="U11" s="37">
        <f t="shared" si="6"/>
        <v>6660652.8799999999</v>
      </c>
      <c r="V11" s="34">
        <f t="shared" si="7"/>
        <v>0.12373824472659493</v>
      </c>
      <c r="W11" s="51">
        <f t="shared" si="8"/>
        <v>7285636.8799999999</v>
      </c>
      <c r="X11" s="34">
        <f t="shared" si="7"/>
        <v>5.9578832360120147E-2</v>
      </c>
    </row>
    <row r="12" spans="1:24" ht="15" thickBot="1">
      <c r="A12" s="15">
        <v>8</v>
      </c>
      <c r="B12" s="16" t="s">
        <v>64</v>
      </c>
      <c r="C12" s="17">
        <v>54074519.560000002</v>
      </c>
      <c r="D12" s="17">
        <v>45194127.5</v>
      </c>
      <c r="E12" s="18">
        <v>35786164</v>
      </c>
      <c r="F12" s="19">
        <f t="shared" si="0"/>
        <v>135054811.06</v>
      </c>
      <c r="G12" s="34">
        <f t="shared" si="1"/>
        <v>14.869474355947579</v>
      </c>
      <c r="H12" s="23">
        <v>90235415.129999995</v>
      </c>
      <c r="I12" s="23">
        <v>40981690</v>
      </c>
      <c r="J12" s="24">
        <v>41819475.770000003</v>
      </c>
      <c r="K12" s="37">
        <f t="shared" si="2"/>
        <v>173036580.90000001</v>
      </c>
      <c r="L12" s="34">
        <f t="shared" si="3"/>
        <v>9.6542019405390693</v>
      </c>
      <c r="M12" s="72">
        <v>14878615.119999999</v>
      </c>
      <c r="N12" s="80"/>
      <c r="O12" s="80"/>
      <c r="P12" s="37">
        <f>O12+N12+M12</f>
        <v>14878615.119999999</v>
      </c>
      <c r="Q12" s="34">
        <f t="shared" si="5"/>
        <v>0.358945064005604</v>
      </c>
      <c r="R12" s="68">
        <v>48200</v>
      </c>
      <c r="S12" s="68">
        <v>5027865</v>
      </c>
      <c r="T12" s="68">
        <v>2919745</v>
      </c>
      <c r="U12" s="37">
        <f t="shared" si="6"/>
        <v>7995810</v>
      </c>
      <c r="V12" s="34">
        <f t="shared" si="7"/>
        <v>0.14854211927755573</v>
      </c>
      <c r="W12" s="51">
        <f t="shared" si="8"/>
        <v>330965817.08000004</v>
      </c>
      <c r="X12" s="34">
        <f t="shared" si="7"/>
        <v>2.7064973532882846</v>
      </c>
    </row>
    <row r="13" spans="1:24" ht="15" thickBot="1">
      <c r="A13" s="15">
        <v>9</v>
      </c>
      <c r="B13" s="16" t="s">
        <v>60</v>
      </c>
      <c r="C13" s="17">
        <v>6781354.7199999997</v>
      </c>
      <c r="D13" s="17">
        <v>23237655.559999999</v>
      </c>
      <c r="E13" s="18">
        <v>18345197.25</v>
      </c>
      <c r="F13" s="19">
        <f t="shared" si="0"/>
        <v>48364207.530000001</v>
      </c>
      <c r="G13" s="34">
        <f t="shared" si="1"/>
        <v>5.3248776401869105</v>
      </c>
      <c r="H13" s="23">
        <v>9311058.5800000001</v>
      </c>
      <c r="I13" s="23">
        <v>18505064.289999999</v>
      </c>
      <c r="J13" s="24">
        <v>11695563.029999999</v>
      </c>
      <c r="K13" s="37">
        <f t="shared" si="2"/>
        <v>39511685.899999999</v>
      </c>
      <c r="L13" s="34">
        <f t="shared" si="3"/>
        <v>2.204469093793509</v>
      </c>
      <c r="M13" s="72">
        <v>14421812.93</v>
      </c>
      <c r="N13" s="82">
        <v>11965</v>
      </c>
      <c r="O13" s="50">
        <v>707073.06</v>
      </c>
      <c r="P13" s="37">
        <f>O13+N13+M13</f>
        <v>15140850.99</v>
      </c>
      <c r="Q13" s="34">
        <f t="shared" si="5"/>
        <v>0.36527147747772798</v>
      </c>
      <c r="R13" s="68">
        <v>51149970</v>
      </c>
      <c r="S13" s="68">
        <v>3078430</v>
      </c>
      <c r="T13" s="68">
        <v>13668438</v>
      </c>
      <c r="U13" s="37">
        <f t="shared" si="6"/>
        <v>67896838</v>
      </c>
      <c r="V13" s="34">
        <f t="shared" si="7"/>
        <v>1.2613531598130618</v>
      </c>
      <c r="W13" s="51">
        <f t="shared" si="8"/>
        <v>170913582.41999999</v>
      </c>
      <c r="X13" s="34">
        <f t="shared" si="7"/>
        <v>1.3976584124061859</v>
      </c>
    </row>
    <row r="14" spans="1:24" ht="15" thickBot="1">
      <c r="A14" s="15">
        <v>10</v>
      </c>
      <c r="B14" s="16" t="s">
        <v>55</v>
      </c>
      <c r="C14" s="17"/>
      <c r="D14" s="17">
        <v>3174714.29</v>
      </c>
      <c r="E14" s="18">
        <v>17651016.059999999</v>
      </c>
      <c r="F14" s="19">
        <f t="shared" si="0"/>
        <v>20825730.349999998</v>
      </c>
      <c r="G14" s="34">
        <f t="shared" si="1"/>
        <v>2.2929036067114259</v>
      </c>
      <c r="H14" s="23">
        <v>6203845.04</v>
      </c>
      <c r="I14" s="23">
        <v>4614455</v>
      </c>
      <c r="J14" s="24"/>
      <c r="K14" s="37">
        <f t="shared" si="2"/>
        <v>10818300.039999999</v>
      </c>
      <c r="L14" s="34">
        <f t="shared" si="3"/>
        <v>0.60358366246187123</v>
      </c>
      <c r="M14" s="73">
        <v>159965</v>
      </c>
      <c r="N14" s="23">
        <v>1293652.24</v>
      </c>
      <c r="O14" s="24"/>
      <c r="P14" s="37">
        <f t="shared" ref="P14:P30" si="9">O14+N14+M14</f>
        <v>1453617.24</v>
      </c>
      <c r="Q14" s="34">
        <f t="shared" si="5"/>
        <v>3.5068366850223992E-2</v>
      </c>
      <c r="R14" s="68">
        <v>4999980</v>
      </c>
      <c r="S14" s="68">
        <v>651627</v>
      </c>
      <c r="T14" s="68">
        <v>3449980</v>
      </c>
      <c r="U14" s="37">
        <f t="shared" si="6"/>
        <v>9101587</v>
      </c>
      <c r="V14" s="34">
        <f t="shared" si="7"/>
        <v>0.16908468582533234</v>
      </c>
      <c r="W14" s="51">
        <f t="shared" si="8"/>
        <v>42199234.629999995</v>
      </c>
      <c r="X14" s="34">
        <f t="shared" si="7"/>
        <v>0.34508735024221338</v>
      </c>
    </row>
    <row r="15" spans="1:24" ht="15" thickBot="1">
      <c r="A15" s="15">
        <v>11</v>
      </c>
      <c r="B15" s="16" t="s">
        <v>59</v>
      </c>
      <c r="C15" s="17"/>
      <c r="D15" s="17"/>
      <c r="E15" s="18"/>
      <c r="F15" s="19">
        <f t="shared" si="0"/>
        <v>0</v>
      </c>
      <c r="G15" s="34">
        <f t="shared" si="1"/>
        <v>0</v>
      </c>
      <c r="H15" s="23"/>
      <c r="I15" s="23"/>
      <c r="J15" s="24"/>
      <c r="K15" s="37">
        <f t="shared" si="2"/>
        <v>0</v>
      </c>
      <c r="L15" s="34">
        <f t="shared" si="3"/>
        <v>0</v>
      </c>
      <c r="M15" s="73">
        <v>5639887.2000000002</v>
      </c>
      <c r="N15" s="74">
        <v>19634638.699999999</v>
      </c>
      <c r="O15" s="68">
        <v>5146055</v>
      </c>
      <c r="P15" s="37">
        <f t="shared" si="9"/>
        <v>30420580.899999999</v>
      </c>
      <c r="Q15" s="34">
        <f t="shared" si="5"/>
        <v>0.73389339465877346</v>
      </c>
      <c r="R15" s="68">
        <v>22665499.219999999</v>
      </c>
      <c r="S15" s="68">
        <v>8386161.1799999997</v>
      </c>
      <c r="T15" s="68">
        <v>14877362.76</v>
      </c>
      <c r="U15" s="37">
        <f t="shared" si="6"/>
        <v>45929023.159999996</v>
      </c>
      <c r="V15" s="34">
        <f t="shared" si="7"/>
        <v>0.85324619225998855</v>
      </c>
      <c r="W15" s="51">
        <f t="shared" si="8"/>
        <v>76349604.060000002</v>
      </c>
      <c r="X15" s="34">
        <f t="shared" si="7"/>
        <v>0.62435451230617589</v>
      </c>
    </row>
    <row r="16" spans="1:24" ht="15" thickBot="1">
      <c r="A16" s="15">
        <v>12</v>
      </c>
      <c r="B16" s="16" t="s">
        <v>61</v>
      </c>
      <c r="C16" s="17">
        <v>14339702.199999999</v>
      </c>
      <c r="D16" s="17">
        <v>118980454.8</v>
      </c>
      <c r="E16" s="18">
        <v>17607949.510000002</v>
      </c>
      <c r="F16" s="19">
        <f t="shared" si="0"/>
        <v>150928106.50999999</v>
      </c>
      <c r="G16" s="34">
        <f t="shared" si="1"/>
        <v>16.617117092890108</v>
      </c>
      <c r="H16" s="23">
        <v>7300342.0999999996</v>
      </c>
      <c r="I16" s="23">
        <v>40249300.310000002</v>
      </c>
      <c r="J16" s="24"/>
      <c r="K16" s="37">
        <f t="shared" si="2"/>
        <v>47549642.410000004</v>
      </c>
      <c r="L16" s="34">
        <f t="shared" si="3"/>
        <v>2.6529294998717861</v>
      </c>
      <c r="M16" s="75">
        <v>13749935</v>
      </c>
      <c r="N16" s="47"/>
      <c r="O16" s="47"/>
      <c r="P16" s="37">
        <f t="shared" si="9"/>
        <v>13749935</v>
      </c>
      <c r="Q16" s="34">
        <f t="shared" si="5"/>
        <v>0.33171577185389917</v>
      </c>
      <c r="R16" s="68">
        <v>949940</v>
      </c>
      <c r="S16" s="68">
        <v>3399940</v>
      </c>
      <c r="U16" s="37">
        <f t="shared" si="6"/>
        <v>4349880</v>
      </c>
      <c r="V16" s="34">
        <f t="shared" si="7"/>
        <v>8.0809873396573223E-2</v>
      </c>
      <c r="W16" s="51">
        <f t="shared" si="8"/>
        <v>216577563.91999999</v>
      </c>
      <c r="X16" s="34">
        <f t="shared" si="7"/>
        <v>1.7710789854452487</v>
      </c>
    </row>
    <row r="17" spans="1:24" ht="15" thickBot="1">
      <c r="A17" s="15">
        <v>13</v>
      </c>
      <c r="B17" s="16" t="s">
        <v>71</v>
      </c>
      <c r="C17" s="17">
        <v>12250000</v>
      </c>
      <c r="D17" s="17">
        <v>6111200</v>
      </c>
      <c r="E17" s="18"/>
      <c r="F17" s="19">
        <f t="shared" si="0"/>
        <v>18361200</v>
      </c>
      <c r="G17" s="34">
        <f t="shared" si="1"/>
        <v>2.021559916315244</v>
      </c>
      <c r="H17" s="23">
        <v>34030030</v>
      </c>
      <c r="I17" s="23">
        <v>50514</v>
      </c>
      <c r="J17" s="24"/>
      <c r="K17" s="37">
        <f t="shared" si="2"/>
        <v>34080544</v>
      </c>
      <c r="L17" s="34">
        <f t="shared" si="3"/>
        <v>1.9014502731625988</v>
      </c>
      <c r="M17" s="73">
        <v>2587137</v>
      </c>
      <c r="N17" s="23"/>
      <c r="O17" s="24"/>
      <c r="P17" s="37">
        <f t="shared" si="9"/>
        <v>2587137</v>
      </c>
      <c r="Q17" s="34">
        <f t="shared" si="5"/>
        <v>6.2414414820635963E-2</v>
      </c>
      <c r="R17" s="68"/>
      <c r="U17" s="37">
        <f t="shared" si="6"/>
        <v>0</v>
      </c>
      <c r="V17" s="34">
        <f t="shared" si="7"/>
        <v>0</v>
      </c>
      <c r="W17" s="51">
        <f t="shared" si="8"/>
        <v>55028881</v>
      </c>
      <c r="X17" s="34">
        <f t="shared" si="7"/>
        <v>0.45000272866522567</v>
      </c>
    </row>
    <row r="18" spans="1:24" ht="15" thickBot="1">
      <c r="A18" s="15">
        <v>14</v>
      </c>
      <c r="B18" s="16" t="s">
        <v>69</v>
      </c>
      <c r="C18" s="17"/>
      <c r="D18" s="17"/>
      <c r="E18" s="18">
        <v>300000</v>
      </c>
      <c r="F18" s="19">
        <f t="shared" si="0"/>
        <v>300000</v>
      </c>
      <c r="G18" s="34">
        <f t="shared" si="1"/>
        <v>3.302986596162414E-2</v>
      </c>
      <c r="H18" s="23">
        <v>17900</v>
      </c>
      <c r="I18" s="23">
        <v>35350</v>
      </c>
      <c r="J18" s="24"/>
      <c r="K18" s="37">
        <f t="shared" si="2"/>
        <v>53250</v>
      </c>
      <c r="L18" s="34">
        <f t="shared" si="3"/>
        <v>2.9709686279041905E-3</v>
      </c>
      <c r="M18" s="73">
        <v>152271.43</v>
      </c>
      <c r="N18" s="45"/>
      <c r="O18" s="24"/>
      <c r="P18" s="37">
        <f t="shared" si="9"/>
        <v>152271.43</v>
      </c>
      <c r="Q18" s="34">
        <f t="shared" si="5"/>
        <v>3.6735326336995032E-3</v>
      </c>
      <c r="R18" s="68"/>
      <c r="T18" s="68">
        <v>644890</v>
      </c>
      <c r="U18" s="37">
        <f t="shared" si="6"/>
        <v>644890</v>
      </c>
      <c r="V18" s="34">
        <f t="shared" si="7"/>
        <v>1.1980440668412945E-2</v>
      </c>
      <c r="W18" s="51">
        <f t="shared" si="8"/>
        <v>1150411.43</v>
      </c>
      <c r="X18" s="34">
        <f t="shared" si="7"/>
        <v>9.4075742261170853E-3</v>
      </c>
    </row>
    <row r="19" spans="1:24" ht="15" thickBot="1">
      <c r="A19" s="15">
        <v>15</v>
      </c>
      <c r="B19" s="16" t="s">
        <v>95</v>
      </c>
      <c r="C19" s="17"/>
      <c r="D19" s="17"/>
      <c r="E19" s="18"/>
      <c r="F19" s="19">
        <f t="shared" si="0"/>
        <v>0</v>
      </c>
      <c r="G19" s="34">
        <f t="shared" si="1"/>
        <v>0</v>
      </c>
      <c r="H19" s="23"/>
      <c r="I19" s="23"/>
      <c r="J19" s="24"/>
      <c r="K19" s="37">
        <f t="shared" si="2"/>
        <v>0</v>
      </c>
      <c r="L19" s="34">
        <f t="shared" si="3"/>
        <v>0</v>
      </c>
      <c r="M19" s="48"/>
      <c r="N19" s="47"/>
      <c r="O19" s="47"/>
      <c r="P19" s="37">
        <f t="shared" si="9"/>
        <v>0</v>
      </c>
      <c r="Q19" s="34">
        <f t="shared" si="5"/>
        <v>0</v>
      </c>
      <c r="T19" s="68">
        <v>250000</v>
      </c>
      <c r="U19" s="37">
        <f t="shared" si="6"/>
        <v>250000</v>
      </c>
      <c r="V19" s="34">
        <f t="shared" si="7"/>
        <v>4.6443737181585017E-3</v>
      </c>
      <c r="W19" s="51">
        <f t="shared" si="8"/>
        <v>250000</v>
      </c>
      <c r="X19" s="34">
        <f t="shared" si="7"/>
        <v>2.044393418908635E-3</v>
      </c>
    </row>
    <row r="20" spans="1:24" ht="15" thickBot="1">
      <c r="A20" s="15">
        <v>16</v>
      </c>
      <c r="B20" s="16" t="s">
        <v>70</v>
      </c>
      <c r="C20" s="17">
        <v>1213493</v>
      </c>
      <c r="D20" s="17">
        <v>2200000</v>
      </c>
      <c r="E20" s="18">
        <v>7717000</v>
      </c>
      <c r="F20" s="19">
        <f t="shared" si="0"/>
        <v>11130493</v>
      </c>
      <c r="G20" s="34">
        <f t="shared" si="1"/>
        <v>1.225462306255986</v>
      </c>
      <c r="H20" s="23">
        <v>7717000</v>
      </c>
      <c r="I20" s="23">
        <v>7173775.0599999996</v>
      </c>
      <c r="J20" s="24">
        <v>311444.15999999997</v>
      </c>
      <c r="K20" s="37">
        <f t="shared" si="2"/>
        <v>15202219.219999999</v>
      </c>
      <c r="L20" s="34">
        <f t="shared" si="3"/>
        <v>0.84817495543928845</v>
      </c>
      <c r="M20" s="76">
        <v>431000</v>
      </c>
      <c r="N20" s="77">
        <v>80197993.930000007</v>
      </c>
      <c r="O20" s="77">
        <v>53921603.630000003</v>
      </c>
      <c r="P20" s="37">
        <f t="shared" si="9"/>
        <v>134550597.56</v>
      </c>
      <c r="Q20" s="34">
        <f t="shared" si="5"/>
        <v>3.246019368311106</v>
      </c>
      <c r="R20" s="68">
        <v>109548045.5</v>
      </c>
      <c r="S20" s="68">
        <v>45510928.009999998</v>
      </c>
      <c r="T20" s="68">
        <v>8493741</v>
      </c>
      <c r="U20" s="37">
        <f t="shared" si="6"/>
        <v>163552714.50999999</v>
      </c>
      <c r="V20" s="34">
        <f t="shared" si="7"/>
        <v>3.0383997152148985</v>
      </c>
      <c r="W20" s="51">
        <f t="shared" si="8"/>
        <v>324436024.28999996</v>
      </c>
      <c r="X20" s="34">
        <f t="shared" si="7"/>
        <v>2.6530994916614317</v>
      </c>
    </row>
    <row r="21" spans="1:24" ht="15" thickBot="1">
      <c r="A21" s="15">
        <v>17</v>
      </c>
      <c r="B21" s="16" t="s">
        <v>68</v>
      </c>
      <c r="C21" s="17">
        <v>4355454.9000000004</v>
      </c>
      <c r="D21" s="17">
        <v>20096820</v>
      </c>
      <c r="E21" s="18">
        <v>14873325</v>
      </c>
      <c r="F21" s="19">
        <f t="shared" si="0"/>
        <v>39325599.899999999</v>
      </c>
      <c r="G21" s="34">
        <f t="shared" si="1"/>
        <v>4.3297309785248661</v>
      </c>
      <c r="H21" s="23"/>
      <c r="I21" s="23"/>
      <c r="J21" s="24"/>
      <c r="K21" s="37">
        <f t="shared" si="2"/>
        <v>0</v>
      </c>
      <c r="L21" s="34">
        <f t="shared" si="3"/>
        <v>0</v>
      </c>
      <c r="M21" s="23">
        <v>0</v>
      </c>
      <c r="N21" s="23">
        <v>0</v>
      </c>
      <c r="O21" s="24">
        <v>0</v>
      </c>
      <c r="P21" s="37">
        <f t="shared" si="9"/>
        <v>0</v>
      </c>
      <c r="Q21" s="34">
        <f t="shared" si="5"/>
        <v>0</v>
      </c>
      <c r="R21" s="53">
        <v>0</v>
      </c>
      <c r="S21" s="9">
        <v>0</v>
      </c>
      <c r="T21" s="53">
        <v>0</v>
      </c>
      <c r="U21" s="37">
        <f t="shared" si="6"/>
        <v>0</v>
      </c>
      <c r="V21" s="34">
        <f t="shared" si="7"/>
        <v>0</v>
      </c>
      <c r="W21" s="51">
        <f t="shared" si="8"/>
        <v>39325599.899999999</v>
      </c>
      <c r="X21" s="34">
        <f t="shared" si="7"/>
        <v>0.32158799052077625</v>
      </c>
    </row>
    <row r="22" spans="1:24" ht="15" thickBot="1">
      <c r="A22" s="15">
        <v>18</v>
      </c>
      <c r="B22" s="16" t="s">
        <v>52</v>
      </c>
      <c r="C22" s="17"/>
      <c r="D22" s="17"/>
      <c r="E22" s="18"/>
      <c r="F22" s="19">
        <f t="shared" si="0"/>
        <v>0</v>
      </c>
      <c r="G22" s="34">
        <f t="shared" si="1"/>
        <v>0</v>
      </c>
      <c r="H22" s="23"/>
      <c r="I22" s="23"/>
      <c r="J22" s="24"/>
      <c r="K22" s="37">
        <f t="shared" si="2"/>
        <v>0</v>
      </c>
      <c r="L22" s="34">
        <f t="shared" si="3"/>
        <v>0</v>
      </c>
      <c r="M22" s="46"/>
      <c r="N22" s="23">
        <v>774402896.54999995</v>
      </c>
      <c r="O22" s="24">
        <v>891854359.66999996</v>
      </c>
      <c r="P22" s="37">
        <f t="shared" si="9"/>
        <v>1666257256.2199998</v>
      </c>
      <c r="Q22" s="34">
        <f t="shared" si="5"/>
        <v>40.198285435834968</v>
      </c>
      <c r="R22" s="68">
        <v>999095494.77999997</v>
      </c>
      <c r="S22" s="68">
        <v>893948361.30999994</v>
      </c>
      <c r="T22" s="68">
        <v>837477378.88999999</v>
      </c>
      <c r="U22" s="37">
        <f t="shared" si="6"/>
        <v>2730521234.9799995</v>
      </c>
      <c r="V22" s="34">
        <f t="shared" si="7"/>
        <v>50.726244242459217</v>
      </c>
      <c r="W22" s="51">
        <f t="shared" si="8"/>
        <v>4396778491.1999989</v>
      </c>
      <c r="X22" s="34">
        <f t="shared" si="7"/>
        <v>35.954980047233256</v>
      </c>
    </row>
    <row r="23" spans="1:24" ht="15" thickBot="1">
      <c r="A23" s="15">
        <v>19</v>
      </c>
      <c r="B23" s="20" t="s">
        <v>54</v>
      </c>
      <c r="C23" s="17"/>
      <c r="D23" s="17"/>
      <c r="E23" s="18"/>
      <c r="F23" s="19">
        <f t="shared" si="0"/>
        <v>0</v>
      </c>
      <c r="G23" s="34">
        <f t="shared" si="1"/>
        <v>0</v>
      </c>
      <c r="H23" s="25"/>
      <c r="I23" s="25"/>
      <c r="J23" s="26"/>
      <c r="K23" s="37">
        <f t="shared" si="2"/>
        <v>0</v>
      </c>
      <c r="L23" s="34">
        <f t="shared" si="3"/>
        <v>0</v>
      </c>
      <c r="M23" s="44"/>
      <c r="N23" s="74">
        <v>134125843.34999999</v>
      </c>
      <c r="O23" s="74">
        <v>359241427.13</v>
      </c>
      <c r="P23" s="37">
        <f t="shared" si="9"/>
        <v>493367270.48000002</v>
      </c>
      <c r="Q23" s="34">
        <f t="shared" si="5"/>
        <v>11.902434806762697</v>
      </c>
      <c r="R23" s="68">
        <v>388145210.93000001</v>
      </c>
      <c r="S23" s="68">
        <v>336051532.25999999</v>
      </c>
      <c r="T23" s="68">
        <v>86829146.530000001</v>
      </c>
      <c r="U23" s="37">
        <f t="shared" si="6"/>
        <v>811025889.72000003</v>
      </c>
      <c r="V23" s="34">
        <f t="shared" si="7"/>
        <v>15.066829307846735</v>
      </c>
      <c r="W23" s="51">
        <f t="shared" si="8"/>
        <v>1304393160.2</v>
      </c>
      <c r="X23" s="34">
        <f t="shared" si="7"/>
        <v>10.666771169529268</v>
      </c>
    </row>
    <row r="24" spans="1:24" ht="15" thickBot="1">
      <c r="A24" s="15">
        <v>21</v>
      </c>
      <c r="B24" s="20" t="s">
        <v>56</v>
      </c>
      <c r="C24" s="17"/>
      <c r="D24" s="17"/>
      <c r="E24" s="18"/>
      <c r="F24" s="19">
        <f t="shared" si="0"/>
        <v>0</v>
      </c>
      <c r="G24" s="34">
        <f t="shared" si="1"/>
        <v>0</v>
      </c>
      <c r="H24" s="25"/>
      <c r="I24" s="25"/>
      <c r="J24" s="26"/>
      <c r="K24" s="37">
        <f t="shared" si="2"/>
        <v>0</v>
      </c>
      <c r="L24" s="34">
        <f t="shared" si="3"/>
        <v>0</v>
      </c>
      <c r="M24" s="46"/>
      <c r="N24" s="25">
        <v>14325000</v>
      </c>
      <c r="O24" s="26">
        <v>4805000</v>
      </c>
      <c r="P24" s="37">
        <f t="shared" si="9"/>
        <v>19130000</v>
      </c>
      <c r="Q24" s="34">
        <f t="shared" si="5"/>
        <v>0.46150928826682391</v>
      </c>
      <c r="R24" s="68">
        <v>10927000</v>
      </c>
      <c r="S24" s="68">
        <v>4849960</v>
      </c>
      <c r="T24" s="68">
        <v>2180535.0099999998</v>
      </c>
      <c r="U24" s="37">
        <f t="shared" si="6"/>
        <v>17957495.009999998</v>
      </c>
      <c r="V24" s="34">
        <f t="shared" si="7"/>
        <v>0.33360527147362573</v>
      </c>
      <c r="W24" s="51">
        <f t="shared" si="8"/>
        <v>37087495.009999998</v>
      </c>
      <c r="X24" s="34">
        <f t="shared" si="7"/>
        <v>0.3032857228890033</v>
      </c>
    </row>
    <row r="25" spans="1:24" ht="15" thickBot="1">
      <c r="A25" s="15">
        <v>22</v>
      </c>
      <c r="B25" s="20" t="s">
        <v>96</v>
      </c>
      <c r="C25" s="17">
        <v>63593.02</v>
      </c>
      <c r="D25" s="17">
        <v>9950</v>
      </c>
      <c r="E25" s="18"/>
      <c r="F25" s="19">
        <f t="shared" si="0"/>
        <v>73543.01999999999</v>
      </c>
      <c r="G25" s="34">
        <f t="shared" si="1"/>
        <v>8.0970536433768118E-3</v>
      </c>
      <c r="H25" s="25">
        <v>6038767.1200000001</v>
      </c>
      <c r="I25" s="25">
        <v>4000000</v>
      </c>
      <c r="J25" s="26">
        <v>20941810.82</v>
      </c>
      <c r="K25" s="37">
        <f t="shared" si="2"/>
        <v>30980577.940000001</v>
      </c>
      <c r="L25" s="34">
        <f t="shared" si="3"/>
        <v>1.7284943687151291</v>
      </c>
      <c r="M25" s="25">
        <v>13700000</v>
      </c>
      <c r="N25" s="25"/>
      <c r="O25" s="26"/>
      <c r="P25" s="37">
        <f t="shared" si="9"/>
        <v>13700000</v>
      </c>
      <c r="Q25" s="34">
        <f t="shared" si="5"/>
        <v>0.33051109509960724</v>
      </c>
      <c r="R25" s="68"/>
      <c r="S25" s="68">
        <v>3000000</v>
      </c>
      <c r="T25" s="68">
        <v>3000000</v>
      </c>
      <c r="U25" s="37">
        <f t="shared" si="6"/>
        <v>6000000</v>
      </c>
      <c r="V25" s="34">
        <f t="shared" si="7"/>
        <v>0.11146496923580404</v>
      </c>
      <c r="W25" s="51">
        <f t="shared" si="8"/>
        <v>50754120.960000001</v>
      </c>
      <c r="X25" s="34">
        <f t="shared" si="7"/>
        <v>0.41504556349246718</v>
      </c>
    </row>
    <row r="26" spans="1:24" ht="15" thickBot="1">
      <c r="A26" s="15">
        <v>23</v>
      </c>
      <c r="B26" s="20" t="s">
        <v>63</v>
      </c>
      <c r="C26" s="17"/>
      <c r="D26" s="17"/>
      <c r="E26" s="18"/>
      <c r="F26" s="19">
        <f t="shared" si="0"/>
        <v>0</v>
      </c>
      <c r="G26" s="34">
        <f t="shared" si="1"/>
        <v>0</v>
      </c>
      <c r="H26" s="25"/>
      <c r="I26" s="25"/>
      <c r="J26" s="26"/>
      <c r="K26" s="37">
        <f t="shared" si="2"/>
        <v>0</v>
      </c>
      <c r="L26" s="34">
        <f t="shared" si="3"/>
        <v>0</v>
      </c>
      <c r="M26" s="73">
        <v>63800</v>
      </c>
      <c r="N26" s="25">
        <v>6315000</v>
      </c>
      <c r="O26" s="26">
        <v>15080735</v>
      </c>
      <c r="P26" s="37">
        <f t="shared" si="9"/>
        <v>21459535</v>
      </c>
      <c r="Q26" s="34">
        <f t="shared" si="5"/>
        <v>0.51770908125389425</v>
      </c>
      <c r="R26" s="68">
        <v>109910258</v>
      </c>
      <c r="S26" s="68">
        <v>19134704</v>
      </c>
      <c r="T26" s="68"/>
      <c r="U26" s="37">
        <f t="shared" si="6"/>
        <v>129044962</v>
      </c>
      <c r="V26" s="34">
        <f t="shared" si="7"/>
        <v>2.3973321198942505</v>
      </c>
      <c r="W26" s="51">
        <f t="shared" si="8"/>
        <v>150504497</v>
      </c>
      <c r="X26" s="34">
        <f t="shared" si="7"/>
        <v>1.2307616127318173</v>
      </c>
    </row>
    <row r="27" spans="1:24" ht="15" thickBot="1">
      <c r="A27" s="15">
        <v>24</v>
      </c>
      <c r="B27" s="20" t="s">
        <v>66</v>
      </c>
      <c r="C27" s="17">
        <v>460624.2</v>
      </c>
      <c r="D27" s="17"/>
      <c r="E27" s="18">
        <v>970</v>
      </c>
      <c r="F27" s="19">
        <f t="shared" si="0"/>
        <v>461594.2</v>
      </c>
      <c r="G27" s="34">
        <f t="shared" si="1"/>
        <v>5.0821315182210426E-2</v>
      </c>
      <c r="H27" s="25"/>
      <c r="I27" s="25">
        <v>34980</v>
      </c>
      <c r="J27" s="26"/>
      <c r="K27" s="37">
        <f t="shared" si="2"/>
        <v>34980</v>
      </c>
      <c r="L27" s="34">
        <f t="shared" si="3"/>
        <v>1.9516334761331188E-3</v>
      </c>
      <c r="M27" s="25"/>
      <c r="N27" s="25">
        <v>16669531.15</v>
      </c>
      <c r="O27" s="26">
        <v>6375000</v>
      </c>
      <c r="P27" s="37">
        <f t="shared" si="9"/>
        <v>23044531.149999999</v>
      </c>
      <c r="Q27" s="34">
        <f t="shared" si="5"/>
        <v>0.55594695083529289</v>
      </c>
      <c r="R27" s="68">
        <v>42722103.649999999</v>
      </c>
      <c r="S27" s="68">
        <v>21754156</v>
      </c>
      <c r="T27" s="68">
        <v>9870104.2200000007</v>
      </c>
      <c r="U27" s="37">
        <f t="shared" si="6"/>
        <v>74346363.870000005</v>
      </c>
      <c r="V27" s="34">
        <f t="shared" si="7"/>
        <v>1.3811691935939074</v>
      </c>
      <c r="W27" s="51">
        <f t="shared" si="8"/>
        <v>97887469.220000014</v>
      </c>
      <c r="X27" s="34">
        <f t="shared" si="7"/>
        <v>0.8004819914679584</v>
      </c>
    </row>
    <row r="28" spans="1:24" ht="15" thickBot="1">
      <c r="A28" s="29"/>
      <c r="B28" s="4" t="s">
        <v>67</v>
      </c>
      <c r="C28" s="30">
        <v>12200000</v>
      </c>
      <c r="D28" s="30"/>
      <c r="E28" s="31"/>
      <c r="F28" s="19"/>
      <c r="G28" s="34">
        <f t="shared" si="1"/>
        <v>0</v>
      </c>
      <c r="H28" s="25"/>
      <c r="I28" s="25"/>
      <c r="J28" s="32"/>
      <c r="K28" s="37">
        <f t="shared" si="2"/>
        <v>0</v>
      </c>
      <c r="L28" s="34">
        <f t="shared" si="3"/>
        <v>0</v>
      </c>
      <c r="M28" s="49"/>
      <c r="N28" s="45"/>
      <c r="O28" s="32"/>
      <c r="P28" s="37"/>
      <c r="Q28" s="34">
        <f t="shared" si="5"/>
        <v>0</v>
      </c>
      <c r="U28" s="37">
        <f t="shared" si="6"/>
        <v>0</v>
      </c>
      <c r="V28" s="34">
        <f t="shared" si="7"/>
        <v>0</v>
      </c>
      <c r="W28" s="51">
        <f t="shared" si="8"/>
        <v>0</v>
      </c>
      <c r="X28" s="34">
        <f t="shared" si="7"/>
        <v>0</v>
      </c>
    </row>
    <row r="29" spans="1:24" ht="15" thickBot="1">
      <c r="A29" s="29">
        <v>25</v>
      </c>
      <c r="B29" s="4" t="s">
        <v>72</v>
      </c>
      <c r="C29" s="30"/>
      <c r="D29" s="30">
        <v>997460</v>
      </c>
      <c r="E29" s="31" t="s">
        <v>97</v>
      </c>
      <c r="F29" s="19"/>
      <c r="G29" s="34">
        <f t="shared" si="1"/>
        <v>0</v>
      </c>
      <c r="H29" s="25" t="s">
        <v>94</v>
      </c>
      <c r="I29" s="25"/>
      <c r="J29" s="32"/>
      <c r="K29" s="37">
        <f t="shared" si="2"/>
        <v>0</v>
      </c>
      <c r="L29" s="34">
        <f t="shared" si="3"/>
        <v>0</v>
      </c>
      <c r="M29" s="44"/>
      <c r="N29" s="25"/>
      <c r="O29" s="32"/>
      <c r="P29" s="37">
        <f t="shared" si="9"/>
        <v>0</v>
      </c>
      <c r="Q29" s="34">
        <f t="shared" si="5"/>
        <v>0</v>
      </c>
      <c r="S29" s="68">
        <v>570480</v>
      </c>
      <c r="U29" s="37">
        <f t="shared" si="6"/>
        <v>570480</v>
      </c>
      <c r="V29" s="34">
        <f t="shared" si="7"/>
        <v>1.0598089274940247E-2</v>
      </c>
      <c r="W29" s="51">
        <f t="shared" si="8"/>
        <v>570480</v>
      </c>
      <c r="X29" s="34">
        <f t="shared" si="7"/>
        <v>4.6651422304759922E-3</v>
      </c>
    </row>
    <row r="30" spans="1:24" s="63" customFormat="1" ht="15" thickBot="1">
      <c r="A30" s="67"/>
      <c r="B30" s="66" t="s">
        <v>57</v>
      </c>
      <c r="C30" s="65"/>
      <c r="D30" s="65"/>
      <c r="E30" s="64"/>
      <c r="F30" s="56">
        <f t="shared" si="0"/>
        <v>0</v>
      </c>
      <c r="G30" s="34">
        <f t="shared" si="1"/>
        <v>0</v>
      </c>
      <c r="H30" s="25">
        <v>1017701.4</v>
      </c>
      <c r="I30" s="25">
        <v>2000000</v>
      </c>
      <c r="J30" s="25"/>
      <c r="K30" s="37">
        <f t="shared" si="2"/>
        <v>3017701.4</v>
      </c>
      <c r="L30" s="34">
        <f t="shared" si="3"/>
        <v>0.16836612559216063</v>
      </c>
      <c r="M30" s="25">
        <v>0</v>
      </c>
      <c r="N30" s="25">
        <v>101562654.48999999</v>
      </c>
      <c r="O30" s="25">
        <v>97395210.299999997</v>
      </c>
      <c r="P30" s="37">
        <f t="shared" si="9"/>
        <v>198957864.78999999</v>
      </c>
      <c r="Q30" s="34">
        <f t="shared" si="5"/>
        <v>4.7998380854322988</v>
      </c>
      <c r="R30" s="54">
        <v>127977444.42</v>
      </c>
      <c r="S30" s="54">
        <v>166215890.99000001</v>
      </c>
      <c r="T30" s="54">
        <v>150626257.99000001</v>
      </c>
      <c r="U30" s="37">
        <f t="shared" si="6"/>
        <v>444819593.40000004</v>
      </c>
      <c r="V30" s="34">
        <f t="shared" si="7"/>
        <v>8.2636337156356454</v>
      </c>
      <c r="W30" s="51">
        <f t="shared" si="8"/>
        <v>646795159.59000003</v>
      </c>
      <c r="X30" s="34">
        <f t="shared" si="7"/>
        <v>5.289215070591025</v>
      </c>
    </row>
    <row r="31" spans="1:24" s="60" customFormat="1" ht="15" thickBot="1">
      <c r="B31" s="60" t="s">
        <v>42</v>
      </c>
      <c r="C31" s="59">
        <f t="shared" ref="C31:D31" si="10">SUM(C5:C30)</f>
        <v>187902912.34999999</v>
      </c>
      <c r="D31" s="59">
        <f t="shared" si="10"/>
        <v>476543736.54000002</v>
      </c>
      <c r="E31" s="59">
        <f>SUM(E5:E30)</f>
        <v>243822250.38</v>
      </c>
      <c r="F31" s="59">
        <f>SUM(C31:E31)</f>
        <v>908268899.26999998</v>
      </c>
      <c r="G31" s="58">
        <f t="shared" si="1"/>
        <v>100</v>
      </c>
      <c r="H31" s="61">
        <f t="shared" ref="H31:J31" si="11">SUM(H5:H30)</f>
        <v>563274973.18000007</v>
      </c>
      <c r="I31" s="61">
        <f t="shared" si="11"/>
        <v>616474912.76999998</v>
      </c>
      <c r="J31" s="61">
        <f t="shared" si="11"/>
        <v>612594856.42999995</v>
      </c>
      <c r="K31" s="61">
        <f>SUM(K5:K30)</f>
        <v>1792344742.3800006</v>
      </c>
      <c r="L31" s="55">
        <f t="shared" si="3"/>
        <v>100</v>
      </c>
      <c r="M31" s="62">
        <v>1064192752.24</v>
      </c>
      <c r="N31" s="62">
        <v>1298931433.3599999</v>
      </c>
      <c r="O31" s="62">
        <v>1781971154.05</v>
      </c>
      <c r="P31" s="57">
        <f>SUM(P5:P30)</f>
        <v>4145095339.6499996</v>
      </c>
      <c r="Q31" s="84">
        <f t="shared" si="5"/>
        <v>100</v>
      </c>
      <c r="R31" s="59">
        <v>2031208619.1400001</v>
      </c>
      <c r="S31" s="59">
        <v>1920796704.3599999</v>
      </c>
      <c r="T31" s="59">
        <v>1430851767.0599999</v>
      </c>
      <c r="U31" s="59">
        <f>SUM(U5:U30)</f>
        <v>5382857090.5599995</v>
      </c>
      <c r="V31" s="58">
        <f t="shared" si="7"/>
        <v>100</v>
      </c>
      <c r="W31" s="51">
        <f>U31+P31+K31+F31</f>
        <v>12228566071.860001</v>
      </c>
      <c r="X31" s="58">
        <f t="shared" si="7"/>
        <v>100</v>
      </c>
    </row>
    <row r="34" spans="11:21">
      <c r="K34" s="37"/>
      <c r="P34" s="37"/>
      <c r="U34" s="37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Tab3 Import by countryoforigin</vt:lpstr>
      <vt:lpstr>Table 2 Cap Import by Sector</vt:lpstr>
      <vt:lpstr>Tab 4 cap import by destination</vt:lpstr>
      <vt:lpstr>Tab 5 Cap import by Bank</vt:lpstr>
      <vt:lpstr>Table 4 Cap import by Banks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Mikael Chenko</cp:lastModifiedBy>
  <dcterms:created xsi:type="dcterms:W3CDTF">2017-05-16T18:18:33Z</dcterms:created>
  <dcterms:modified xsi:type="dcterms:W3CDTF">2022-01-06T12:17:19Z</dcterms:modified>
</cp:coreProperties>
</file>